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a9913fd6c2f7c1/Dokument/Gunnars dokumentmappar/Bågskytte/KBKstruktur/Logotyper och mallar KBK/"/>
    </mc:Choice>
  </mc:AlternateContent>
  <xr:revisionPtr revIDLastSave="265" documentId="8_{F46E4C80-5C7C-4973-A2E6-FAEEEA5A997A}" xr6:coauthVersionLast="47" xr6:coauthVersionMax="47" xr10:uidLastSave="{84D451D8-0E4F-4CDE-AE39-E66D843064EC}"/>
  <bookViews>
    <workbookView xWindow="-120" yWindow="-120" windowWidth="29040" windowHeight="15840" tabRatio="861" xr2:uid="{00000000-000D-0000-FFFF-FFFF00000000}"/>
  </bookViews>
  <sheets>
    <sheet name="Resultatlista" sheetId="7" r:id="rId1"/>
    <sheet name="ev. summeringsblad" sheetId="8" r:id="rId2"/>
    <sheet name="Gällande" sheetId="5" r:id="rId3"/>
    <sheet name="2022" sheetId="15" r:id="rId4"/>
    <sheet name="2021" sheetId="14" r:id="rId5"/>
    <sheet name="2020" sheetId="13" r:id="rId6"/>
    <sheet name="2019" sheetId="12" r:id="rId7"/>
    <sheet name="2018" sheetId="10" r:id="rId8"/>
    <sheet name="2017" sheetId="3" r:id="rId9"/>
    <sheet name="2016" sheetId="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9" i="5" l="1"/>
  <c r="X48" i="5"/>
  <c r="Y47" i="5"/>
  <c r="X47" i="5"/>
  <c r="X46" i="5"/>
  <c r="Y45" i="5"/>
  <c r="X45" i="5"/>
  <c r="Y44" i="5"/>
  <c r="X44" i="5"/>
  <c r="X43" i="5"/>
  <c r="Y42" i="5"/>
  <c r="E42" i="5" s="1"/>
  <c r="X42" i="5"/>
  <c r="Y41" i="5"/>
  <c r="X41" i="5"/>
  <c r="Y40" i="5"/>
  <c r="Y39" i="5"/>
  <c r="X39" i="5"/>
  <c r="Y38" i="5"/>
  <c r="Y37" i="5"/>
  <c r="E37" i="5" s="1"/>
  <c r="Y36" i="5"/>
  <c r="X36" i="5"/>
  <c r="Y34" i="5"/>
  <c r="X34" i="5"/>
  <c r="Y32" i="5"/>
  <c r="X32" i="5"/>
  <c r="Y30" i="5"/>
  <c r="X30" i="5"/>
  <c r="Y28" i="5"/>
  <c r="Y25" i="5"/>
  <c r="X25" i="5"/>
  <c r="Y24" i="5"/>
  <c r="Y23" i="5"/>
  <c r="Y22" i="5"/>
  <c r="X22" i="5"/>
  <c r="Y21" i="5"/>
  <c r="X21" i="5"/>
  <c r="X20" i="5"/>
  <c r="Y15" i="5"/>
  <c r="E15" i="5" s="1"/>
  <c r="X14" i="5"/>
  <c r="Y12" i="5"/>
  <c r="Y7" i="5"/>
  <c r="Y6" i="5"/>
  <c r="V47" i="5"/>
  <c r="V39" i="5"/>
  <c r="V36" i="5"/>
  <c r="V34" i="5"/>
  <c r="V30" i="5"/>
  <c r="V28" i="5"/>
  <c r="V25" i="5"/>
  <c r="V6" i="5"/>
  <c r="T39" i="5"/>
  <c r="T36" i="5"/>
  <c r="T34" i="5"/>
  <c r="T30" i="5"/>
  <c r="T25" i="5"/>
  <c r="T23" i="5"/>
  <c r="T8" i="5"/>
  <c r="R49" i="5"/>
  <c r="R45" i="5"/>
  <c r="R39" i="5"/>
  <c r="R38" i="5"/>
  <c r="R34" i="5"/>
  <c r="R30" i="5"/>
  <c r="R25" i="5"/>
  <c r="R24" i="5"/>
  <c r="R23" i="5"/>
  <c r="R21" i="5"/>
  <c r="R20" i="5"/>
  <c r="R8" i="5"/>
  <c r="R7" i="5"/>
  <c r="R6" i="5"/>
  <c r="X6" i="5"/>
  <c r="W48" i="5"/>
  <c r="W47" i="5"/>
  <c r="W45" i="5"/>
  <c r="W39" i="5"/>
  <c r="W36" i="5"/>
  <c r="W34" i="5"/>
  <c r="W32" i="5"/>
  <c r="W30" i="5"/>
  <c r="W28" i="5"/>
  <c r="W25" i="5"/>
  <c r="W22" i="5"/>
  <c r="W21" i="5"/>
  <c r="U45" i="5"/>
  <c r="T45" i="5"/>
  <c r="U39" i="5"/>
  <c r="U36" i="5"/>
  <c r="U34" i="5"/>
  <c r="U30" i="5"/>
  <c r="U25" i="5"/>
  <c r="U23" i="5"/>
  <c r="U22" i="5"/>
  <c r="U20" i="5"/>
  <c r="U6" i="5"/>
  <c r="S49" i="5"/>
  <c r="S47" i="5"/>
  <c r="S45" i="5"/>
  <c r="S43" i="5"/>
  <c r="S41" i="5"/>
  <c r="S40" i="5"/>
  <c r="S39" i="5"/>
  <c r="S38" i="5"/>
  <c r="S34" i="5"/>
  <c r="S32" i="5"/>
  <c r="S30" i="5"/>
  <c r="S25" i="5"/>
  <c r="S24" i="5"/>
  <c r="S23" i="5"/>
  <c r="S22" i="5"/>
  <c r="S21" i="5"/>
  <c r="S20" i="5"/>
  <c r="E20" i="5" s="1"/>
  <c r="S12" i="5"/>
  <c r="S11" i="5"/>
  <c r="S10" i="5"/>
  <c r="E10" i="5" s="1"/>
  <c r="S8" i="5"/>
  <c r="S7" i="5"/>
  <c r="S6" i="5"/>
  <c r="D9" i="5"/>
  <c r="D11" i="5"/>
  <c r="D13" i="5"/>
  <c r="D15" i="5"/>
  <c r="D16" i="5"/>
  <c r="D18" i="5"/>
  <c r="D26" i="5"/>
  <c r="D31" i="5"/>
  <c r="D35" i="5"/>
  <c r="D42" i="5"/>
  <c r="E9" i="5"/>
  <c r="E11" i="5"/>
  <c r="E13" i="5"/>
  <c r="E14" i="5"/>
  <c r="E16" i="5"/>
  <c r="E18" i="5"/>
  <c r="E26" i="5"/>
  <c r="E31" i="5"/>
  <c r="E35" i="5"/>
  <c r="E46" i="5"/>
  <c r="E40" i="5" l="1"/>
  <c r="Q49" i="5"/>
  <c r="P49" i="5"/>
  <c r="Q48" i="5"/>
  <c r="P48" i="5"/>
  <c r="P47" i="5"/>
  <c r="P46" i="5"/>
  <c r="D46" i="5" s="1"/>
  <c r="Q45" i="5"/>
  <c r="P45" i="5"/>
  <c r="Q44" i="5"/>
  <c r="E44" i="5" s="1"/>
  <c r="F44" i="5" s="1"/>
  <c r="P44" i="5"/>
  <c r="D44" i="5" s="1"/>
  <c r="P41" i="5"/>
  <c r="Q39" i="5"/>
  <c r="P39" i="5"/>
  <c r="Q38" i="5"/>
  <c r="P38" i="5"/>
  <c r="P37" i="5"/>
  <c r="D37" i="5" s="1"/>
  <c r="F37" i="5" s="1"/>
  <c r="Q36" i="5"/>
  <c r="P36" i="5"/>
  <c r="Q34" i="5"/>
  <c r="P34" i="5"/>
  <c r="Q33" i="5"/>
  <c r="P33" i="5"/>
  <c r="Q32" i="5"/>
  <c r="Q30" i="5"/>
  <c r="P30" i="5"/>
  <c r="Q28" i="5"/>
  <c r="E28" i="5" s="1"/>
  <c r="P28" i="5"/>
  <c r="D28" i="5" s="1"/>
  <c r="Q27" i="5"/>
  <c r="P27" i="5"/>
  <c r="Q25" i="5"/>
  <c r="P25" i="5"/>
  <c r="Q24" i="5"/>
  <c r="P24" i="5"/>
  <c r="Q23" i="5"/>
  <c r="E23" i="5" s="1"/>
  <c r="P23" i="5"/>
  <c r="D23" i="5" s="1"/>
  <c r="P22" i="5"/>
  <c r="Q21" i="5"/>
  <c r="P21" i="5"/>
  <c r="Q17" i="5"/>
  <c r="P17" i="5"/>
  <c r="Q12" i="5"/>
  <c r="E12" i="5" s="1"/>
  <c r="P12" i="5"/>
  <c r="D12" i="5" s="1"/>
  <c r="Q8" i="5"/>
  <c r="P8" i="5"/>
  <c r="Q7" i="5"/>
  <c r="P7" i="5"/>
  <c r="Q6" i="5"/>
  <c r="P6" i="5"/>
  <c r="O49" i="5"/>
  <c r="N49" i="5"/>
  <c r="O48" i="5"/>
  <c r="N48" i="5"/>
  <c r="D48" i="5" s="1"/>
  <c r="O47" i="5"/>
  <c r="E47" i="5" s="1"/>
  <c r="N47" i="5"/>
  <c r="D47" i="5" s="1"/>
  <c r="O45" i="5"/>
  <c r="E45" i="5" s="1"/>
  <c r="N45" i="5"/>
  <c r="D45" i="5" s="1"/>
  <c r="E43" i="5"/>
  <c r="D43" i="5"/>
  <c r="O41" i="5"/>
  <c r="E41" i="5" s="1"/>
  <c r="N41" i="5"/>
  <c r="N40" i="5"/>
  <c r="D40" i="5" s="1"/>
  <c r="O39" i="5"/>
  <c r="E39" i="5" s="1"/>
  <c r="N39" i="5"/>
  <c r="D39" i="5" s="1"/>
  <c r="O38" i="5"/>
  <c r="E38" i="5" s="1"/>
  <c r="N38" i="5"/>
  <c r="D38" i="5" s="1"/>
  <c r="O36" i="5"/>
  <c r="N36" i="5"/>
  <c r="N34" i="5"/>
  <c r="D34" i="5" s="1"/>
  <c r="N33" i="5"/>
  <c r="O32" i="5"/>
  <c r="E32" i="5" s="1"/>
  <c r="N32" i="5"/>
  <c r="D32" i="5" s="1"/>
  <c r="O30" i="5"/>
  <c r="E30" i="5" s="1"/>
  <c r="G16" i="5" s="1"/>
  <c r="N30" i="5"/>
  <c r="O29" i="5"/>
  <c r="E29" i="5" s="1"/>
  <c r="N29" i="5"/>
  <c r="N27" i="5"/>
  <c r="D27" i="5" s="1"/>
  <c r="O25" i="5"/>
  <c r="E25" i="5" s="1"/>
  <c r="N25" i="5"/>
  <c r="D25" i="5" s="1"/>
  <c r="O24" i="5"/>
  <c r="E24" i="5" s="1"/>
  <c r="N24" i="5"/>
  <c r="D24" i="5" s="1"/>
  <c r="O22" i="5"/>
  <c r="E22" i="5" s="1"/>
  <c r="N22" i="5"/>
  <c r="O21" i="5"/>
  <c r="E21" i="5" s="1"/>
  <c r="N21" i="5"/>
  <c r="D21" i="5" s="1"/>
  <c r="N20" i="5"/>
  <c r="D20" i="5" s="1"/>
  <c r="F20" i="5" s="1"/>
  <c r="O19" i="5"/>
  <c r="E19" i="5" s="1"/>
  <c r="N19" i="5"/>
  <c r="D19" i="5" s="1"/>
  <c r="O17" i="5"/>
  <c r="E17" i="5" s="1"/>
  <c r="N17" i="5"/>
  <c r="N14" i="5"/>
  <c r="D14" i="5" s="1"/>
  <c r="N10" i="5"/>
  <c r="O8" i="5"/>
  <c r="N8" i="5"/>
  <c r="O7" i="5"/>
  <c r="E7" i="5" s="1"/>
  <c r="N7" i="5"/>
  <c r="D7" i="5" s="1"/>
  <c r="E6" i="5"/>
  <c r="A4" i="5"/>
  <c r="F11" i="5"/>
  <c r="F31" i="5"/>
  <c r="F9" i="5"/>
  <c r="F13" i="5"/>
  <c r="F15" i="5"/>
  <c r="F16" i="5"/>
  <c r="F18" i="5"/>
  <c r="F26" i="5"/>
  <c r="F35" i="5"/>
  <c r="F42" i="5"/>
  <c r="D3" i="8"/>
  <c r="B3" i="8"/>
  <c r="B2" i="8"/>
  <c r="F24" i="5" l="1"/>
  <c r="F45" i="5"/>
  <c r="G10" i="5"/>
  <c r="F28" i="5"/>
  <c r="F19" i="5"/>
  <c r="F7" i="5"/>
  <c r="G24" i="5"/>
  <c r="G38" i="5"/>
  <c r="F47" i="5"/>
  <c r="F38" i="5"/>
  <c r="F32" i="5"/>
  <c r="F25" i="5"/>
  <c r="F23" i="5"/>
  <c r="G44" i="5"/>
  <c r="G45" i="5"/>
  <c r="G18" i="5"/>
  <c r="G35" i="5"/>
  <c r="G23" i="5"/>
  <c r="G46" i="5"/>
  <c r="D8" i="5"/>
  <c r="D33" i="5"/>
  <c r="F33" i="5" s="1"/>
  <c r="G7" i="5"/>
  <c r="D41" i="5"/>
  <c r="F41" i="5" s="1"/>
  <c r="D29" i="5"/>
  <c r="F29" i="5" s="1"/>
  <c r="E33" i="5"/>
  <c r="G32" i="5"/>
  <c r="G42" i="5"/>
  <c r="G29" i="5"/>
  <c r="D10" i="5"/>
  <c r="F10" i="5" s="1"/>
  <c r="F27" i="5"/>
  <c r="E27" i="5"/>
  <c r="G48" i="5"/>
  <c r="D22" i="5"/>
  <c r="F22" i="5" s="1"/>
  <c r="E36" i="5"/>
  <c r="D49" i="5"/>
  <c r="G6" i="5"/>
  <c r="G39" i="5"/>
  <c r="G25" i="5"/>
  <c r="E8" i="5"/>
  <c r="G8" i="5" s="1"/>
  <c r="G13" i="5"/>
  <c r="D36" i="5"/>
  <c r="E48" i="5"/>
  <c r="G9" i="5"/>
  <c r="G28" i="5"/>
  <c r="G11" i="5"/>
  <c r="G17" i="5"/>
  <c r="G40" i="5"/>
  <c r="D6" i="5"/>
  <c r="F6" i="5" s="1"/>
  <c r="D17" i="5"/>
  <c r="F17" i="5" s="1"/>
  <c r="D30" i="5"/>
  <c r="F30" i="5" s="1"/>
  <c r="E49" i="5"/>
  <c r="G49" i="5" s="1"/>
  <c r="E34" i="5"/>
  <c r="F34" i="5" s="1"/>
  <c r="G20" i="5"/>
  <c r="F21" i="5"/>
  <c r="G21" i="5"/>
  <c r="G22" i="5"/>
  <c r="F12" i="5"/>
  <c r="G12" i="5"/>
  <c r="F43" i="5"/>
  <c r="G43" i="5"/>
  <c r="G15" i="5"/>
  <c r="G37" i="5"/>
  <c r="G19" i="5"/>
  <c r="F40" i="5"/>
  <c r="F48" i="5"/>
  <c r="G41" i="5"/>
  <c r="G31" i="5"/>
  <c r="F39" i="5"/>
  <c r="G26" i="5"/>
  <c r="G30" i="5"/>
  <c r="G47" i="5"/>
  <c r="F46" i="5"/>
  <c r="G33" i="5"/>
  <c r="G27" i="5"/>
  <c r="G14" i="5"/>
  <c r="F14" i="5"/>
  <c r="F8" i="5" l="1"/>
  <c r="H8" i="5" s="1"/>
  <c r="C8" i="5" s="1"/>
  <c r="F36" i="5"/>
  <c r="H36" i="5" s="1"/>
  <c r="E81" i="7" s="1"/>
  <c r="H34" i="5"/>
  <c r="E76" i="7" s="1"/>
  <c r="H33" i="5"/>
  <c r="E74" i="7" s="1"/>
  <c r="H17" i="5"/>
  <c r="E34" i="7" s="1"/>
  <c r="H19" i="5"/>
  <c r="H13" i="5"/>
  <c r="C13" i="5" s="1"/>
  <c r="H20" i="5"/>
  <c r="C20" i="5" s="1"/>
  <c r="H45" i="5"/>
  <c r="E103" i="7" s="1"/>
  <c r="H15" i="5"/>
  <c r="C15" i="5" s="1"/>
  <c r="H44" i="5"/>
  <c r="H11" i="5"/>
  <c r="C11" i="5" s="1"/>
  <c r="H35" i="5"/>
  <c r="C35" i="5" s="1"/>
  <c r="H26" i="5"/>
  <c r="C26" i="5" s="1"/>
  <c r="H47" i="5"/>
  <c r="E109" i="7" s="1"/>
  <c r="H42" i="5"/>
  <c r="C42" i="5" s="1"/>
  <c r="H31" i="5"/>
  <c r="C31" i="5" s="1"/>
  <c r="H9" i="5"/>
  <c r="C9" i="5" s="1"/>
  <c r="H37" i="5"/>
  <c r="E82" i="7" s="1"/>
  <c r="H7" i="5"/>
  <c r="E11" i="7" s="1"/>
  <c r="H32" i="5"/>
  <c r="E73" i="7" s="1"/>
  <c r="H6" i="5"/>
  <c r="E7" i="7" s="1"/>
  <c r="H28" i="5"/>
  <c r="H18" i="5"/>
  <c r="C18" i="5" s="1"/>
  <c r="H16" i="5"/>
  <c r="C16" i="5" s="1"/>
  <c r="H30" i="5"/>
  <c r="E66" i="7" s="1"/>
  <c r="H25" i="5"/>
  <c r="H38" i="5"/>
  <c r="H24" i="5"/>
  <c r="H23" i="5"/>
  <c r="E49" i="7" s="1"/>
  <c r="H29" i="5"/>
  <c r="G36" i="5"/>
  <c r="G34" i="5"/>
  <c r="F49" i="5"/>
  <c r="H49" i="5" s="1"/>
  <c r="E114" i="7" s="1"/>
  <c r="H14" i="5"/>
  <c r="E28" i="7" s="1"/>
  <c r="H39" i="5"/>
  <c r="C39" i="5" s="1"/>
  <c r="H43" i="5"/>
  <c r="C43" i="5" s="1"/>
  <c r="H21" i="5"/>
  <c r="E43" i="7" s="1"/>
  <c r="H27" i="5"/>
  <c r="H40" i="5"/>
  <c r="E92" i="7" s="1"/>
  <c r="H46" i="5"/>
  <c r="E108" i="7" s="1"/>
  <c r="H41" i="5"/>
  <c r="C41" i="5" s="1"/>
  <c r="H10" i="5"/>
  <c r="H48" i="5"/>
  <c r="E113" i="7" s="1"/>
  <c r="H12" i="5"/>
  <c r="C12" i="5" s="1"/>
  <c r="H22" i="5"/>
  <c r="E46" i="7" s="1"/>
  <c r="C14" i="5" l="1"/>
  <c r="C46" i="5"/>
  <c r="E83" i="7"/>
  <c r="E29" i="7"/>
  <c r="E77" i="7"/>
  <c r="C36" i="5"/>
  <c r="E87" i="7"/>
  <c r="E94" i="7"/>
  <c r="C34" i="5"/>
  <c r="E67" i="7"/>
  <c r="E90" i="7"/>
  <c r="C33" i="5"/>
  <c r="E65" i="7"/>
  <c r="E68" i="7"/>
  <c r="E75" i="7"/>
  <c r="C30" i="5"/>
  <c r="E107" i="7"/>
  <c r="E93" i="7"/>
  <c r="E72" i="7"/>
  <c r="E98" i="7"/>
  <c r="C32" i="5"/>
  <c r="E80" i="7"/>
  <c r="E88" i="7"/>
  <c r="E99" i="7"/>
  <c r="E48" i="7"/>
  <c r="E50" i="7"/>
  <c r="C23" i="5"/>
  <c r="C22" i="5"/>
  <c r="E45" i="7"/>
  <c r="E15" i="7"/>
  <c r="E14" i="7"/>
  <c r="E9" i="7"/>
  <c r="E10" i="7"/>
  <c r="E12" i="7"/>
  <c r="C7" i="5"/>
  <c r="E8" i="7"/>
  <c r="C6" i="5"/>
  <c r="E6" i="7"/>
  <c r="C37" i="5"/>
  <c r="C21" i="5"/>
  <c r="E44" i="7"/>
  <c r="C28" i="5"/>
  <c r="E61" i="7"/>
  <c r="E60" i="7"/>
  <c r="C47" i="5"/>
  <c r="E110" i="7"/>
  <c r="E111" i="7"/>
  <c r="E13" i="7"/>
  <c r="E104" i="7"/>
  <c r="E89" i="7"/>
  <c r="E41" i="7"/>
  <c r="E24" i="7"/>
  <c r="E23" i="7"/>
  <c r="E25" i="7"/>
  <c r="C19" i="5"/>
  <c r="E39" i="7"/>
  <c r="E40" i="7"/>
  <c r="C48" i="5"/>
  <c r="E112" i="7"/>
  <c r="C24" i="5"/>
  <c r="E51" i="7"/>
  <c r="E52" i="7"/>
  <c r="C45" i="5"/>
  <c r="E106" i="7"/>
  <c r="E95" i="7"/>
  <c r="E71" i="7"/>
  <c r="E105" i="7"/>
  <c r="E47" i="7"/>
  <c r="E18" i="7"/>
  <c r="C10" i="5"/>
  <c r="E19" i="7"/>
  <c r="E20" i="7"/>
  <c r="E85" i="7"/>
  <c r="E84" i="7"/>
  <c r="C38" i="5"/>
  <c r="E86" i="7"/>
  <c r="C49" i="5"/>
  <c r="E115" i="7"/>
  <c r="E53" i="7"/>
  <c r="E54" i="7"/>
  <c r="E55" i="7"/>
  <c r="C25" i="5"/>
  <c r="C44" i="5"/>
  <c r="E102" i="7"/>
  <c r="E100" i="7"/>
  <c r="E101" i="7"/>
  <c r="E42" i="7"/>
  <c r="C17" i="5"/>
  <c r="E35" i="7"/>
  <c r="E91" i="7"/>
  <c r="C40" i="5"/>
  <c r="C27" i="5"/>
  <c r="E59" i="7"/>
  <c r="E58" i="7"/>
  <c r="E64" i="7"/>
  <c r="C29" i="5"/>
  <c r="E62" i="7"/>
  <c r="E63" i="7"/>
  <c r="F114" i="7" l="1"/>
  <c r="F55" i="7"/>
  <c r="F35" i="7"/>
  <c r="F66" i="7"/>
  <c r="F83" i="7"/>
  <c r="F46" i="7"/>
  <c r="F64" i="7"/>
  <c r="F85" i="7"/>
  <c r="F67" i="7"/>
  <c r="F110" i="7"/>
  <c r="F34" i="7"/>
  <c r="F52" i="7"/>
  <c r="F11" i="7"/>
  <c r="F115" i="7"/>
  <c r="F86" i="7"/>
  <c r="F54" i="7"/>
  <c r="F101" i="7"/>
  <c r="F92" i="7"/>
  <c r="F59" i="7"/>
  <c r="F51" i="7"/>
  <c r="F23" i="7"/>
  <c r="F42" i="7"/>
  <c r="F14" i="7"/>
  <c r="F62" i="7"/>
  <c r="F50" i="7"/>
  <c r="F77" i="7"/>
  <c r="F40" i="7"/>
  <c r="F100" i="7"/>
  <c r="F20" i="7"/>
  <c r="F10" i="7"/>
  <c r="F95" i="7"/>
  <c r="F104" i="7"/>
  <c r="F44" i="7"/>
  <c r="F106" i="7"/>
  <c r="F81" i="7"/>
  <c r="F102" i="7"/>
  <c r="F93" i="7"/>
  <c r="F87" i="7"/>
  <c r="F15" i="7"/>
  <c r="F71" i="7"/>
  <c r="F109" i="7"/>
  <c r="F112" i="7"/>
  <c r="F105" i="7"/>
  <c r="F45" i="7"/>
  <c r="F98" i="7"/>
  <c r="F89" i="7"/>
  <c r="F94" i="7"/>
  <c r="F91" i="7"/>
  <c r="F19" i="7"/>
  <c r="F7" i="7"/>
  <c r="F80" i="7"/>
  <c r="F90" i="7"/>
  <c r="F60" i="7"/>
  <c r="F73" i="7"/>
  <c r="F24" i="7"/>
  <c r="F25" i="7"/>
  <c r="F72" i="7"/>
  <c r="F68" i="7"/>
  <c r="F113" i="7"/>
  <c r="F65" i="7"/>
  <c r="F99" i="7"/>
  <c r="F28" i="7"/>
  <c r="F41" i="7"/>
  <c r="F13" i="7"/>
  <c r="F108" i="7"/>
  <c r="F12" i="7"/>
  <c r="F48" i="7"/>
  <c r="F43" i="7"/>
  <c r="F84" i="7"/>
  <c r="F9" i="7"/>
  <c r="F53" i="7"/>
  <c r="F18" i="7"/>
  <c r="F76" i="7"/>
  <c r="F39" i="7"/>
  <c r="F58" i="7"/>
  <c r="F47" i="7"/>
  <c r="F107" i="7"/>
  <c r="F29" i="7"/>
  <c r="F103" i="7"/>
  <c r="F49" i="7"/>
  <c r="F75" i="7"/>
  <c r="F82" i="7"/>
  <c r="F61" i="7"/>
  <c r="F6" i="7"/>
  <c r="F8" i="7"/>
  <c r="F88" i="7"/>
  <c r="F111" i="7"/>
  <c r="F74" i="7"/>
  <c r="F6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</authors>
  <commentList>
    <comment ref="E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Med handikapp inräknat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</authors>
  <commentList>
    <comment ref="A3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Gunnar Användare:</t>
        </r>
        <r>
          <rPr>
            <sz val="9"/>
            <color indexed="81"/>
            <rFont val="Tahoma"/>
            <family val="2"/>
          </rPr>
          <t xml:space="preserve">
Jämförelseklass</t>
        </r>
      </text>
    </comment>
  </commentList>
</comments>
</file>

<file path=xl/sharedStrings.xml><?xml version="1.0" encoding="utf-8"?>
<sst xmlns="http://schemas.openxmlformats.org/spreadsheetml/2006/main" count="1201" uniqueCount="152">
  <si>
    <t>Klass</t>
  </si>
  <si>
    <t>Diff 1-medel</t>
  </si>
  <si>
    <t>Handikappbas 
Diff till medelmax</t>
  </si>
  <si>
    <t>HCE</t>
  </si>
  <si>
    <t>HC16</t>
  </si>
  <si>
    <t>HRE</t>
  </si>
  <si>
    <t>HR16</t>
  </si>
  <si>
    <t>DRE</t>
  </si>
  <si>
    <t>HBE</t>
  </si>
  <si>
    <t>HB50</t>
  </si>
  <si>
    <t>HL50</t>
  </si>
  <si>
    <t>HLE</t>
  </si>
  <si>
    <t>DBE</t>
  </si>
  <si>
    <t>DHB13</t>
  </si>
  <si>
    <t>DLE</t>
  </si>
  <si>
    <t>DHR13</t>
  </si>
  <si>
    <t>DB50</t>
  </si>
  <si>
    <t>Jämförelseresultat tas fram genom att HCE är "riktkarl" med 0 i handikapp.</t>
  </si>
  <si>
    <t>2016 Ett</t>
  </si>
  <si>
    <t>2016 Med</t>
  </si>
  <si>
    <t>2017 Ett</t>
  </si>
  <si>
    <t>2017 Med</t>
  </si>
  <si>
    <t>2018 Ett</t>
  </si>
  <si>
    <t>2018 Med</t>
  </si>
  <si>
    <t>DHB16</t>
  </si>
  <si>
    <t>DHB10</t>
  </si>
  <si>
    <t>DHC13</t>
  </si>
  <si>
    <t>DHC10</t>
  </si>
  <si>
    <t>DHL10</t>
  </si>
  <si>
    <t>DHL13</t>
  </si>
  <si>
    <t>DHR10</t>
  </si>
  <si>
    <t>DR16</t>
  </si>
  <si>
    <t>DC16</t>
  </si>
  <si>
    <t>DCE</t>
  </si>
  <si>
    <t>DC50</t>
  </si>
  <si>
    <t>HC50</t>
  </si>
  <si>
    <t>DC60</t>
  </si>
  <si>
    <t>HC60</t>
  </si>
  <si>
    <t>DL50</t>
  </si>
  <si>
    <t>DR50</t>
  </si>
  <si>
    <t>HR50</t>
  </si>
  <si>
    <t>Skjutresultat</t>
  </si>
  <si>
    <t>HIE</t>
  </si>
  <si>
    <t>HI50</t>
  </si>
  <si>
    <t>Medel</t>
  </si>
  <si>
    <r>
      <t>Öviga klassers skyttar får direkt ett tillägg med</t>
    </r>
    <r>
      <rPr>
        <sz val="11"/>
        <color rgb="FF00B050"/>
        <rFont val="Calibri"/>
        <family val="2"/>
        <scheme val="minor"/>
      </rPr>
      <t xml:space="preserve"> handikappbassiffran</t>
    </r>
    <r>
      <rPr>
        <sz val="11"/>
        <color theme="1"/>
        <rFont val="Calibri"/>
        <family val="2"/>
        <scheme val="minor"/>
      </rPr>
      <t xml:space="preserve"> upp till HCE:s medelvärde från den egna klassens medelvärde</t>
    </r>
  </si>
  <si>
    <r>
      <t xml:space="preserve">Till detta läggs en justering till. Skyttens resultat minus </t>
    </r>
    <r>
      <rPr>
        <sz val="11"/>
        <color rgb="FF7030A0"/>
        <rFont val="Calibri"/>
        <family val="2"/>
        <scheme val="minor"/>
      </rPr>
      <t>medelresultatet</t>
    </r>
    <r>
      <rPr>
        <sz val="11"/>
        <color theme="1"/>
        <rFont val="Calibri"/>
        <family val="2"/>
        <scheme val="minor"/>
      </rPr>
      <t xml:space="preserve"> delas med </t>
    </r>
    <r>
      <rPr>
        <sz val="11"/>
        <color rgb="FFFF0000"/>
        <rFont val="Calibri"/>
        <family val="2"/>
        <scheme val="minor"/>
      </rPr>
      <t>relationsmedelfaktorn</t>
    </r>
  </si>
  <si>
    <t>DIE</t>
  </si>
  <si>
    <t>HL60</t>
  </si>
  <si>
    <t>HB60</t>
  </si>
  <si>
    <t>DHI13</t>
  </si>
  <si>
    <t>DHI16</t>
  </si>
  <si>
    <t>DHI10</t>
  </si>
  <si>
    <t>Relationsfaktor för kvoten av Klassens Diff 1-medel och HCE:s Diff 1-medel, om mindre än 0,8 skrivs 0,8</t>
  </si>
  <si>
    <t>RESULTAT</t>
  </si>
  <si>
    <t>Tavla inomhus, handikappjusterat resultat</t>
  </si>
  <si>
    <t>1-4 resultat ur medelberäkningarna nedan är borttagna om de är avvikande låga.</t>
  </si>
  <si>
    <t>Tävling:</t>
  </si>
  <si>
    <t>Datum:</t>
  </si>
  <si>
    <t>Skytt</t>
  </si>
  <si>
    <t>Slutresultat</t>
  </si>
  <si>
    <t>Placering</t>
  </si>
  <si>
    <t>Resultatlista tavla inne - Handikapp</t>
  </si>
  <si>
    <t>Resultatlista tavla inne med handikapp</t>
  </si>
  <si>
    <t>Skjutna pilar:</t>
  </si>
  <si>
    <t>DL60</t>
  </si>
  <si>
    <t>DR60</t>
  </si>
  <si>
    <t>HR60</t>
  </si>
  <si>
    <t>HL16</t>
  </si>
  <si>
    <t>DL16</t>
  </si>
  <si>
    <t>2019 Ett</t>
  </si>
  <si>
    <t>2019 Med</t>
  </si>
  <si>
    <t>2020 Ett</t>
  </si>
  <si>
    <t>2020 Med</t>
  </si>
  <si>
    <t>Utgångspunkt är 900-ronder</t>
  </si>
  <si>
    <t>Tävlingar</t>
  </si>
  <si>
    <t>1:a.</t>
  </si>
  <si>
    <t>Solstapilen 170617</t>
  </si>
  <si>
    <t>Vikingafejden 170701</t>
  </si>
  <si>
    <t>Ankepilen 170729</t>
  </si>
  <si>
    <t>DM sigtuna 170903</t>
  </si>
  <si>
    <t>Taif-träffen 170917</t>
  </si>
  <si>
    <t>Solstapilen 180617</t>
  </si>
  <si>
    <t>Vikingafejden 180630</t>
  </si>
  <si>
    <t>Björnkärrspilen 180701</t>
  </si>
  <si>
    <t>DM Sigtuna</t>
  </si>
  <si>
    <t>Norrlandsmästerskapet 180915</t>
  </si>
  <si>
    <t>Sv. Rekord</t>
  </si>
  <si>
    <t>Solstapilen 190616</t>
  </si>
  <si>
    <t>1:a  25 %, S.R. 75 %</t>
  </si>
  <si>
    <t>Vikingafejden 190629</t>
  </si>
  <si>
    <t>Norrlandsmästerskapet 190915</t>
  </si>
  <si>
    <t>Vikingafejden 200627</t>
  </si>
  <si>
    <t>Norrlandsmästerskapet 200913</t>
  </si>
  <si>
    <t>Solstapilen 210614</t>
  </si>
  <si>
    <t>Vikingafejden 210704</t>
  </si>
  <si>
    <t>Norrlandsmästerskapet 210912</t>
  </si>
  <si>
    <t>2021 Ett</t>
  </si>
  <si>
    <t>2021 Med</t>
  </si>
  <si>
    <t>2022 Ett</t>
  </si>
  <si>
    <t>2022 Med</t>
  </si>
  <si>
    <t>2023 Ett</t>
  </si>
  <si>
    <t>2023 Med</t>
  </si>
  <si>
    <t>Solstapilen - inställd</t>
  </si>
  <si>
    <r>
      <t xml:space="preserve">BK </t>
    </r>
    <r>
      <rPr>
        <sz val="11"/>
        <color theme="0" tint="-0.249977111117893"/>
        <rFont val="Calibri"/>
        <family val="2"/>
        <scheme val="minor"/>
      </rPr>
      <t>(D+H10)</t>
    </r>
  </si>
  <si>
    <r>
      <t xml:space="preserve">BC </t>
    </r>
    <r>
      <rPr>
        <sz val="11"/>
        <color theme="0" tint="-0.249977111117893"/>
        <rFont val="Calibri"/>
        <family val="2"/>
        <scheme val="minor"/>
      </rPr>
      <t>(D+H13)</t>
    </r>
  </si>
  <si>
    <r>
      <t xml:space="preserve">BJ </t>
    </r>
    <r>
      <rPr>
        <sz val="11"/>
        <color theme="0" tint="-0.249977111117893"/>
        <rFont val="Calibri"/>
        <family val="2"/>
        <scheme val="minor"/>
      </rPr>
      <t>(D+H16)</t>
    </r>
  </si>
  <si>
    <r>
      <t>CK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(D+H10)</t>
    </r>
  </si>
  <si>
    <r>
      <t>CC</t>
    </r>
    <r>
      <rPr>
        <sz val="1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(D+H13)</t>
    </r>
  </si>
  <si>
    <r>
      <t xml:space="preserve">CJD </t>
    </r>
    <r>
      <rPr>
        <sz val="11"/>
        <color theme="0" tint="-0.249977111117893"/>
        <rFont val="Calibri"/>
        <family val="2"/>
        <scheme val="minor"/>
      </rPr>
      <t>(16)</t>
    </r>
  </si>
  <si>
    <r>
      <t xml:space="preserve">CJH </t>
    </r>
    <r>
      <rPr>
        <sz val="11"/>
        <color theme="0" tint="-0.249977111117893"/>
        <rFont val="Calibri"/>
        <family val="2"/>
        <scheme val="minor"/>
      </rPr>
      <t>(16)</t>
    </r>
  </si>
  <si>
    <r>
      <t xml:space="preserve">TK </t>
    </r>
    <r>
      <rPr>
        <sz val="11"/>
        <color theme="0" tint="-0.249977111117893"/>
        <rFont val="Calibri"/>
        <family val="2"/>
        <scheme val="minor"/>
      </rPr>
      <t>(D+H10)</t>
    </r>
  </si>
  <si>
    <r>
      <t>TC</t>
    </r>
    <r>
      <rPr>
        <sz val="1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(D+H13)</t>
    </r>
  </si>
  <si>
    <r>
      <t xml:space="preserve">TJ </t>
    </r>
    <r>
      <rPr>
        <sz val="11"/>
        <color theme="0" tint="-0.249977111117893"/>
        <rFont val="Calibri"/>
        <family val="2"/>
        <scheme val="minor"/>
      </rPr>
      <t>(D+H16)</t>
    </r>
  </si>
  <si>
    <r>
      <t xml:space="preserve">LC </t>
    </r>
    <r>
      <rPr>
        <sz val="11"/>
        <color theme="0" tint="-0.249977111117893"/>
        <rFont val="Calibri"/>
        <family val="2"/>
        <scheme val="minor"/>
      </rPr>
      <t>(D+H13)</t>
    </r>
  </si>
  <si>
    <r>
      <t xml:space="preserve">LJD </t>
    </r>
    <r>
      <rPr>
        <sz val="11"/>
        <color theme="0" tint="-0.249977111117893"/>
        <rFont val="Calibri"/>
        <family val="2"/>
        <scheme val="minor"/>
      </rPr>
      <t>(16)</t>
    </r>
  </si>
  <si>
    <r>
      <t xml:space="preserve">LJH </t>
    </r>
    <r>
      <rPr>
        <sz val="11"/>
        <color theme="0" tint="-0.249977111117893"/>
        <rFont val="Calibri"/>
        <family val="2"/>
        <scheme val="minor"/>
      </rPr>
      <t>(16)</t>
    </r>
  </si>
  <si>
    <r>
      <t xml:space="preserve">RK </t>
    </r>
    <r>
      <rPr>
        <sz val="11"/>
        <color theme="0" tint="-0.249977111117893"/>
        <rFont val="Calibri"/>
        <family val="2"/>
        <scheme val="minor"/>
      </rPr>
      <t>(D+H10)</t>
    </r>
  </si>
  <si>
    <r>
      <t xml:space="preserve">RC </t>
    </r>
    <r>
      <rPr>
        <sz val="11"/>
        <color theme="0" tint="-0.249977111117893"/>
        <rFont val="Calibri"/>
        <family val="2"/>
        <scheme val="minor"/>
      </rPr>
      <t>(D+H13)</t>
    </r>
  </si>
  <si>
    <r>
      <t>RJD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(16)</t>
    </r>
  </si>
  <si>
    <r>
      <t xml:space="preserve">RJH </t>
    </r>
    <r>
      <rPr>
        <sz val="11"/>
        <color theme="0" tint="-0.249977111117893"/>
        <rFont val="Calibri"/>
        <family val="2"/>
        <scheme val="minor"/>
      </rPr>
      <t>(16)</t>
    </r>
  </si>
  <si>
    <r>
      <t>BED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</si>
  <si>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BEH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</si>
  <si>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BMD </t>
    </r>
    <r>
      <rPr>
        <sz val="11"/>
        <color theme="0" tint="-0.249977111117893"/>
        <rFont val="Calibri"/>
        <family val="2"/>
        <scheme val="minor"/>
      </rPr>
      <t>(50)</t>
    </r>
  </si>
  <si>
    <r>
      <t>BMH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(50)</t>
    </r>
  </si>
  <si>
    <r>
      <t>BVH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</si>
  <si>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r>
      <t xml:space="preserve">CED </t>
    </r>
    <r>
      <rPr>
        <sz val="11"/>
        <color theme="0" tint="-0.249977111117893"/>
        <rFont val="Calibri"/>
        <family val="2"/>
        <scheme val="minor"/>
      </rPr>
      <t>(21)</t>
    </r>
  </si>
  <si>
    <r>
      <t>CEH</t>
    </r>
    <r>
      <rPr>
        <b/>
        <i/>
        <u/>
        <sz val="11"/>
        <color theme="0" tint="-0.249977111117893"/>
        <rFont val="Calibri"/>
        <family val="2"/>
        <scheme val="minor"/>
      </rPr>
      <t xml:space="preserve"> </t>
    </r>
    <r>
      <rPr>
        <i/>
        <u/>
        <sz val="11"/>
        <color theme="0" tint="-0.249977111117893"/>
        <rFont val="Calibri"/>
        <family val="2"/>
        <scheme val="minor"/>
      </rPr>
      <t>(21)</t>
    </r>
  </si>
  <si>
    <r>
      <t xml:space="preserve">CMD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</si>
  <si>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CMH </t>
    </r>
    <r>
      <rPr>
        <sz val="11"/>
        <color theme="0" tint="-0.249977111117893"/>
        <rFont val="Calibri"/>
        <family val="2"/>
        <scheme val="minor"/>
      </rPr>
      <t>(50)</t>
    </r>
  </si>
  <si>
    <r>
      <t>CVD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</si>
  <si>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r>
      <t>CVH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</si>
  <si>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r>
      <t xml:space="preserve">TEH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</si>
  <si>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TED </t>
    </r>
    <r>
      <rPr>
        <sz val="11"/>
        <color theme="0" tint="-0.249977111117893"/>
        <rFont val="Calibri"/>
        <family val="2"/>
        <scheme val="minor"/>
      </rPr>
      <t>(21)</t>
    </r>
  </si>
  <si>
    <r>
      <t>LMH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(50)</t>
    </r>
  </si>
  <si>
    <r>
      <t>TMH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</si>
  <si>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LED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</si>
  <si>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LEH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</si>
  <si>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LMD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</si>
  <si>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LVD </t>
    </r>
    <r>
      <rPr>
        <sz val="11"/>
        <color theme="0" tint="-0.249977111117893"/>
        <rFont val="Calibri"/>
        <family val="2"/>
        <scheme val="minor"/>
      </rPr>
      <t>(60)</t>
    </r>
  </si>
  <si>
    <r>
      <t xml:space="preserve">LVH </t>
    </r>
    <r>
      <rPr>
        <sz val="11"/>
        <color theme="0" tint="-0.249977111117893"/>
        <rFont val="Calibri"/>
        <family val="2"/>
        <scheme val="minor"/>
      </rPr>
      <t>(60)</t>
    </r>
  </si>
  <si>
    <r>
      <t xml:space="preserve">RED </t>
    </r>
    <r>
      <rPr>
        <sz val="11"/>
        <color theme="0" tint="-0.249977111117893"/>
        <rFont val="Calibri"/>
        <family val="2"/>
        <scheme val="minor"/>
      </rPr>
      <t>(21)</t>
    </r>
  </si>
  <si>
    <r>
      <t>REH</t>
    </r>
    <r>
      <rPr>
        <sz val="11"/>
        <color theme="0" tint="-0.249977111117893"/>
        <rFont val="Calibri"/>
        <family val="2"/>
        <scheme val="minor"/>
      </rPr>
      <t xml:space="preserve"> (21)</t>
    </r>
  </si>
  <si>
    <r>
      <t>RMD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</si>
  <si>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RMH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</si>
  <si>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RVD </t>
    </r>
    <r>
      <rPr>
        <sz val="11"/>
        <color theme="0" tint="-0.249977111117893"/>
        <rFont val="Calibri"/>
        <family val="2"/>
        <scheme val="minor"/>
      </rPr>
      <t>(60)</t>
    </r>
  </si>
  <si>
    <r>
      <t>RVH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</si>
  <si>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t>Solstapilen 220619</t>
  </si>
  <si>
    <t>Vikingafejden 220626</t>
  </si>
  <si>
    <t>Norrlandsmästerskapet 220911</t>
  </si>
  <si>
    <t>2022-09-11, Karlstads Bågskytteklubb</t>
  </si>
  <si>
    <t>Röda siffror är korrigeringasvärden för rättvist medel på medlen. Vinnarresultaten är det bästa på de olika tävlingarna. Medel är alla tävlingas medel på medlet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</si>
</sst>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41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rgb="FF00B0F0"/>
      <name val="Calibri"/>
      <family val="2"/>
      <scheme val="minor"/>
    </font>
    <font>
      <sz val="13"/>
      <color theme="0"/>
      <name val="Arial"/>
      <family val="2"/>
    </font>
    <font>
      <b/>
      <sz val="13"/>
      <name val="Arial"/>
      <family val="2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i/>
      <u/>
      <sz val="11"/>
      <color theme="0" tint="-0.249977111117893"/>
      <name val="Calibri"/>
      <family val="2"/>
      <scheme val="minor"/>
    </font>
    <font>
      <i/>
      <u/>
      <sz val="11"/>
      <color theme="0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8" borderId="0" xfId="0" applyFont="1" applyFill="1"/>
    <xf numFmtId="1" fontId="8" fillId="0" borderId="0" xfId="0" applyNumberFormat="1" applyFont="1"/>
    <xf numFmtId="0" fontId="8" fillId="8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5" fillId="8" borderId="2" xfId="0" applyFont="1" applyFill="1" applyBorder="1"/>
    <xf numFmtId="0" fontId="8" fillId="0" borderId="2" xfId="0" applyFont="1" applyBorder="1"/>
    <xf numFmtId="1" fontId="8" fillId="0" borderId="2" xfId="0" applyNumberFormat="1" applyFont="1" applyBorder="1"/>
    <xf numFmtId="0" fontId="8" fillId="8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15" fillId="9" borderId="0" xfId="0" applyFont="1" applyFill="1"/>
    <xf numFmtId="0" fontId="8" fillId="9" borderId="0" xfId="0" applyFont="1" applyFill="1" applyAlignment="1">
      <alignment vertical="center"/>
    </xf>
    <xf numFmtId="0" fontId="25" fillId="7" borderId="0" xfId="0" applyFont="1" applyFill="1"/>
    <xf numFmtId="0" fontId="15" fillId="0" borderId="0" xfId="0" applyFont="1"/>
    <xf numFmtId="0" fontId="25" fillId="7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0" fillId="8" borderId="0" xfId="0" applyFont="1" applyFill="1"/>
    <xf numFmtId="1" fontId="19" fillId="2" borderId="1" xfId="0" applyNumberFormat="1" applyFont="1" applyFill="1" applyBorder="1" applyAlignment="1">
      <alignment horizontal="center"/>
    </xf>
    <xf numFmtId="166" fontId="16" fillId="10" borderId="0" xfId="1" applyNumberFormat="1" applyFont="1" applyFill="1" applyAlignment="1">
      <alignment horizontal="center" vertical="center"/>
    </xf>
    <xf numFmtId="166" fontId="20" fillId="10" borderId="0" xfId="1" applyNumberFormat="1" applyFont="1" applyFill="1" applyAlignment="1">
      <alignment horizontal="center"/>
    </xf>
    <xf numFmtId="166" fontId="21" fillId="10" borderId="0" xfId="1" applyNumberFormat="1" applyFont="1" applyFill="1" applyAlignment="1">
      <alignment horizontal="center"/>
    </xf>
    <xf numFmtId="165" fontId="17" fillId="10" borderId="0" xfId="0" applyNumberFormat="1" applyFont="1" applyFill="1" applyAlignment="1">
      <alignment horizontal="left" indent="4"/>
    </xf>
    <xf numFmtId="2" fontId="30" fillId="10" borderId="0" xfId="0" applyNumberFormat="1" applyFont="1" applyFill="1" applyAlignment="1">
      <alignment horizontal="center"/>
    </xf>
    <xf numFmtId="166" fontId="21" fillId="10" borderId="2" xfId="1" applyNumberFormat="1" applyFont="1" applyFill="1" applyBorder="1" applyAlignment="1">
      <alignment horizontal="center"/>
    </xf>
    <xf numFmtId="165" fontId="17" fillId="10" borderId="2" xfId="0" applyNumberFormat="1" applyFont="1" applyFill="1" applyBorder="1" applyAlignment="1">
      <alignment horizontal="left" indent="4"/>
    </xf>
    <xf numFmtId="2" fontId="30" fillId="10" borderId="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9" borderId="1" xfId="0" applyFont="1" applyFill="1" applyBorder="1"/>
    <xf numFmtId="0" fontId="0" fillId="9" borderId="1" xfId="0" applyFill="1" applyBorder="1"/>
    <xf numFmtId="1" fontId="0" fillId="9" borderId="1" xfId="0" applyNumberFormat="1" applyFill="1" applyBorder="1"/>
    <xf numFmtId="0" fontId="15" fillId="0" borderId="1" xfId="0" applyFont="1" applyFill="1" applyBorder="1"/>
    <xf numFmtId="0" fontId="26" fillId="9" borderId="1" xfId="0" applyFont="1" applyFill="1" applyBorder="1"/>
    <xf numFmtId="0" fontId="15" fillId="2" borderId="1" xfId="0" applyFont="1" applyFill="1" applyBorder="1"/>
    <xf numFmtId="0" fontId="0" fillId="4" borderId="0" xfId="0" applyFill="1"/>
    <xf numFmtId="0" fontId="15" fillId="4" borderId="0" xfId="0" applyFont="1" applyFill="1"/>
    <xf numFmtId="1" fontId="0" fillId="4" borderId="0" xfId="0" applyNumberFormat="1" applyFill="1"/>
    <xf numFmtId="0" fontId="33" fillId="4" borderId="0" xfId="0" applyFont="1" applyFill="1"/>
    <xf numFmtId="0" fontId="0" fillId="0" borderId="1" xfId="0" applyFill="1" applyBorder="1"/>
    <xf numFmtId="1" fontId="0" fillId="0" borderId="1" xfId="0" applyNumberFormat="1" applyFill="1" applyBorder="1"/>
    <xf numFmtId="0" fontId="33" fillId="0" borderId="0" xfId="0" applyFont="1" applyFill="1"/>
    <xf numFmtId="0" fontId="0" fillId="0" borderId="0" xfId="0" applyFill="1"/>
    <xf numFmtId="0" fontId="29" fillId="11" borderId="3" xfId="0" applyFont="1" applyFill="1" applyBorder="1" applyAlignment="1">
      <alignment horizontal="center" vertical="center"/>
    </xf>
    <xf numFmtId="1" fontId="24" fillId="6" borderId="0" xfId="0" applyNumberFormat="1" applyFont="1" applyFill="1" applyAlignment="1">
      <alignment horizontal="center" vertical="center"/>
    </xf>
    <xf numFmtId="1" fontId="24" fillId="6" borderId="2" xfId="0" applyNumberFormat="1" applyFont="1" applyFill="1" applyBorder="1" applyAlignment="1">
      <alignment horizontal="center" vertical="center"/>
    </xf>
    <xf numFmtId="1" fontId="26" fillId="6" borderId="0" xfId="0" applyNumberFormat="1" applyFont="1" applyFill="1" applyAlignment="1">
      <alignment horizontal="center" vertical="center"/>
    </xf>
    <xf numFmtId="0" fontId="15" fillId="0" borderId="0" xfId="0" applyFont="1" applyFill="1"/>
    <xf numFmtId="0" fontId="0" fillId="0" borderId="1" xfId="0" applyBorder="1" applyAlignment="1">
      <alignment horizontal="left"/>
    </xf>
    <xf numFmtId="0" fontId="34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9" borderId="0" xfId="0" applyFont="1" applyFill="1" applyAlignment="1">
      <alignment vertical="center"/>
    </xf>
    <xf numFmtId="1" fontId="8" fillId="4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25" fillId="0" borderId="1" xfId="0" applyFont="1" applyFill="1" applyBorder="1"/>
    <xf numFmtId="14" fontId="0" fillId="0" borderId="1" xfId="0" applyNumberFormat="1" applyBorder="1" applyAlignment="1">
      <alignment horizontal="left"/>
    </xf>
    <xf numFmtId="1" fontId="8" fillId="12" borderId="0" xfId="0" applyNumberFormat="1" applyFont="1" applyFill="1" applyAlignment="1">
      <alignment horizontal="center"/>
    </xf>
    <xf numFmtId="1" fontId="6" fillId="13" borderId="0" xfId="0" applyNumberFormat="1" applyFont="1" applyFill="1" applyAlignment="1">
      <alignment horizontal="center"/>
    </xf>
    <xf numFmtId="1" fontId="8" fillId="12" borderId="2" xfId="0" applyNumberFormat="1" applyFont="1" applyFill="1" applyBorder="1" applyAlignment="1">
      <alignment horizontal="center"/>
    </xf>
    <xf numFmtId="1" fontId="15" fillId="1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" fontId="0" fillId="12" borderId="0" xfId="0" applyNumberFormat="1" applyFont="1" applyFill="1" applyAlignment="1">
      <alignment horizontal="center"/>
    </xf>
    <xf numFmtId="0" fontId="8" fillId="8" borderId="1" xfId="0" applyFont="1" applyFill="1" applyBorder="1" applyAlignment="1">
      <alignment vertical="center"/>
    </xf>
    <xf numFmtId="0" fontId="0" fillId="0" borderId="1" xfId="0" applyBorder="1"/>
    <xf numFmtId="0" fontId="0" fillId="8" borderId="1" xfId="0" applyFont="1" applyFill="1" applyBorder="1"/>
    <xf numFmtId="0" fontId="0" fillId="8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" fontId="15" fillId="5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5" borderId="0" xfId="0" applyFont="1" applyFill="1" applyAlignment="1">
      <alignment horizontal="center" vertical="center"/>
    </xf>
    <xf numFmtId="0" fontId="0" fillId="0" borderId="0" xfId="0" applyFont="1"/>
    <xf numFmtId="1" fontId="0" fillId="0" borderId="0" xfId="0" applyNumberFormat="1" applyFont="1" applyFill="1" applyBorder="1"/>
    <xf numFmtId="166" fontId="18" fillId="3" borderId="1" xfId="0" applyNumberFormat="1" applyFont="1" applyFill="1" applyBorder="1" applyAlignment="1">
      <alignment horizontal="center"/>
    </xf>
    <xf numFmtId="0" fontId="24" fillId="5" borderId="0" xfId="0" applyFont="1" applyFill="1" applyAlignment="1">
      <alignment horizontal="center" vertical="center"/>
    </xf>
    <xf numFmtId="1" fontId="24" fillId="5" borderId="0" xfId="0" applyNumberFormat="1" applyFont="1" applyFill="1" applyAlignment="1">
      <alignment horizontal="center" vertical="center"/>
    </xf>
    <xf numFmtId="0" fontId="26" fillId="7" borderId="1" xfId="0" applyFont="1" applyFill="1" applyBorder="1"/>
    <xf numFmtId="0" fontId="0" fillId="7" borderId="1" xfId="0" applyFill="1" applyBorder="1"/>
    <xf numFmtId="1" fontId="0" fillId="7" borderId="1" xfId="0" applyNumberFormat="1" applyFill="1" applyBorder="1"/>
    <xf numFmtId="0" fontId="15" fillId="7" borderId="1" xfId="0" applyFont="1" applyFill="1" applyBorder="1"/>
    <xf numFmtId="14" fontId="35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8" fillId="8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8" borderId="1" xfId="0" applyFont="1" applyFill="1" applyBorder="1" applyAlignment="1">
      <alignment horizontal="left" vertical="top"/>
    </xf>
    <xf numFmtId="0" fontId="8" fillId="9" borderId="1" xfId="0" applyFont="1" applyFill="1" applyBorder="1" applyAlignment="1">
      <alignment horizontal="left" vertical="top"/>
    </xf>
    <xf numFmtId="0" fontId="25" fillId="7" borderId="1" xfId="0" applyFont="1" applyFill="1" applyBorder="1" applyAlignment="1">
      <alignment horizontal="left" vertical="top"/>
    </xf>
    <xf numFmtId="0" fontId="0" fillId="9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" fontId="6" fillId="10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top"/>
    </xf>
    <xf numFmtId="0" fontId="36" fillId="5" borderId="0" xfId="0" applyFont="1" applyFill="1" applyAlignment="1">
      <alignment horizontal="center" vertical="center"/>
    </xf>
    <xf numFmtId="1" fontId="6" fillId="5" borderId="0" xfId="0" applyNumberFormat="1" applyFont="1" applyFill="1" applyAlignment="1">
      <alignment horizontal="center" vertical="center"/>
    </xf>
    <xf numFmtId="1" fontId="6" fillId="12" borderId="0" xfId="0" applyNumberFormat="1" applyFont="1" applyFill="1" applyAlignment="1">
      <alignment horizontal="center"/>
    </xf>
    <xf numFmtId="1" fontId="24" fillId="13" borderId="0" xfId="0" applyNumberFormat="1" applyFont="1" applyFill="1" applyAlignment="1">
      <alignment horizontal="center"/>
    </xf>
    <xf numFmtId="1" fontId="24" fillId="10" borderId="0" xfId="0" applyNumberFormat="1" applyFont="1" applyFill="1" applyAlignment="1">
      <alignment horizontal="center"/>
    </xf>
    <xf numFmtId="1" fontId="24" fillId="15" borderId="0" xfId="0" applyNumberFormat="1" applyFont="1" applyFill="1" applyAlignment="1">
      <alignment horizontal="center"/>
    </xf>
    <xf numFmtId="1" fontId="24" fillId="14" borderId="0" xfId="0" applyNumberFormat="1" applyFont="1" applyFill="1" applyAlignment="1">
      <alignment horizontal="center"/>
    </xf>
    <xf numFmtId="1" fontId="24" fillId="13" borderId="2" xfId="0" applyNumberFormat="1" applyFont="1" applyFill="1" applyBorder="1" applyAlignment="1">
      <alignment horizontal="center"/>
    </xf>
    <xf numFmtId="1" fontId="24" fillId="10" borderId="2" xfId="0" applyNumberFormat="1" applyFont="1" applyFill="1" applyBorder="1" applyAlignment="1">
      <alignment horizontal="center"/>
    </xf>
    <xf numFmtId="1" fontId="24" fillId="15" borderId="2" xfId="0" applyNumberFormat="1" applyFont="1" applyFill="1" applyBorder="1" applyAlignment="1">
      <alignment horizontal="center"/>
    </xf>
    <xf numFmtId="1" fontId="24" fillId="14" borderId="2" xfId="0" applyNumberFormat="1" applyFont="1" applyFill="1" applyBorder="1" applyAlignment="1">
      <alignment horizontal="center"/>
    </xf>
    <xf numFmtId="1" fontId="26" fillId="13" borderId="0" xfId="0" applyNumberFormat="1" applyFont="1" applyFill="1" applyAlignment="1">
      <alignment horizontal="center"/>
    </xf>
    <xf numFmtId="1" fontId="26" fillId="10" borderId="0" xfId="0" applyNumberFormat="1" applyFont="1" applyFill="1" applyAlignment="1">
      <alignment horizontal="center"/>
    </xf>
    <xf numFmtId="1" fontId="26" fillId="15" borderId="0" xfId="0" applyNumberFormat="1" applyFont="1" applyFill="1" applyAlignment="1">
      <alignment horizontal="center"/>
    </xf>
    <xf numFmtId="1" fontId="26" fillId="1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26" fillId="0" borderId="1" xfId="0" applyFont="1" applyBorder="1"/>
    <xf numFmtId="0" fontId="15" fillId="0" borderId="1" xfId="0" applyFont="1" applyBorder="1"/>
    <xf numFmtId="0" fontId="0" fillId="16" borderId="0" xfId="0" applyFill="1"/>
    <xf numFmtId="0" fontId="0" fillId="17" borderId="0" xfId="0" applyFill="1"/>
    <xf numFmtId="0" fontId="0" fillId="18" borderId="0" xfId="0" applyFill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747993</xdr:colOff>
      <xdr:row>2</xdr:row>
      <xdr:rowOff>47625</xdr:rowOff>
    </xdr:from>
    <xdr:to>
      <xdr:col>5</xdr:col>
      <xdr:colOff>352425</xdr:colOff>
      <xdr:row>2</xdr:row>
      <xdr:rowOff>100854</xdr:rowOff>
    </xdr:to>
    <xdr:cxnSp macro="">
      <xdr:nvCxnSpPr>
        <xdr:cNvPr id="2" name="Rak pilkoppling 1">
          <a:extLst>
            <a:ext uri="{FF2B5EF4-FFF2-40B4-BE49-F238E27FC236}">
              <a16:creationId xmlns:a16="http://schemas.microsoft.com/office/drawing/2014/main" id="{B6FF3058-BD44-4937-ABF0-F4970A0974BE}"/>
            </a:ext>
          </a:extLst>
        </xdr:cNvPr>
        <xdr:cNvCxnSpPr/>
      </xdr:nvCxnSpPr>
      <xdr:spPr>
        <a:xfrm flipH="1">
          <a:off x="4357968" y="590550"/>
          <a:ext cx="356907" cy="5322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5</xdr:col>
      <xdr:colOff>361950</xdr:colOff>
      <xdr:row>1</xdr:row>
      <xdr:rowOff>66676</xdr:rowOff>
    </xdr:from>
    <xdr:to>
      <xdr:col>7</xdr:col>
      <xdr:colOff>390525</xdr:colOff>
      <xdr:row>2</xdr:row>
      <xdr:rowOff>152401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C4677DB5-0668-4F91-90EE-FA1AC31613EA}"/>
            </a:ext>
          </a:extLst>
        </xdr:cNvPr>
        <xdr:cNvSpPr txBox="1"/>
      </xdr:nvSpPr>
      <xdr:spPr>
        <a:xfrm>
          <a:off x="4724400" y="409576"/>
          <a:ext cx="1247775" cy="2857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1. Skriv antal pilar</a:t>
          </a:r>
        </a:p>
      </xdr:txBody>
    </xdr:sp>
    <xdr:clientData/>
  </xdr:twoCellAnchor>
  <xdr:twoCellAnchor>
    <xdr:from>
      <xdr:col>6</xdr:col>
      <xdr:colOff>361950</xdr:colOff>
      <xdr:row>13</xdr:row>
      <xdr:rowOff>76200</xdr:rowOff>
    </xdr:from>
    <xdr:to>
      <xdr:col>9</xdr:col>
      <xdr:colOff>361950</xdr:colOff>
      <xdr:row>20</xdr:row>
      <xdr:rowOff>57150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7C696D3E-7FD6-49D1-B00D-DD9393F202DC}"/>
            </a:ext>
          </a:extLst>
        </xdr:cNvPr>
        <xdr:cNvSpPr txBox="1"/>
      </xdr:nvSpPr>
      <xdr:spPr>
        <a:xfrm>
          <a:off x="5334000" y="2914650"/>
          <a:ext cx="1828800" cy="13144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Läs av placeringen som jämförs med övriga. Om du vill få ut en resultatlista med enbart de som skjutit. Kopiera hela tabellen och klistra in värdena i bladet "ev. summeringsblad".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19052</xdr:colOff>
      <xdr:row>16</xdr:row>
      <xdr:rowOff>171450</xdr:rowOff>
    </xdr:from>
    <xdr:to>
      <xdr:col>6</xdr:col>
      <xdr:colOff>352425</xdr:colOff>
      <xdr:row>17</xdr:row>
      <xdr:rowOff>40900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4653CEE3-3ACD-4FB7-8CBF-46F116E0F823}"/>
            </a:ext>
          </a:extLst>
        </xdr:cNvPr>
        <xdr:cNvCxnSpPr/>
      </xdr:nvCxnSpPr>
      <xdr:spPr>
        <a:xfrm flipH="1">
          <a:off x="4991102" y="3581400"/>
          <a:ext cx="333373" cy="599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409575</xdr:colOff>
      <xdr:row>3</xdr:row>
      <xdr:rowOff>28575</xdr:rowOff>
    </xdr:from>
    <xdr:to>
      <xdr:col>9</xdr:col>
      <xdr:colOff>276225</xdr:colOff>
      <xdr:row>4</xdr:row>
      <xdr:rowOff>114861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06144ED6-DB47-426F-A1BC-493DA8915378}"/>
            </a:ext>
          </a:extLst>
        </xdr:cNvPr>
        <xdr:cNvSpPr txBox="1"/>
      </xdr:nvSpPr>
      <xdr:spPr>
        <a:xfrm>
          <a:off x="5381625" y="790575"/>
          <a:ext cx="1695450" cy="448236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2. Skriv skytt och skjutresultatet på rätt rad</a:t>
          </a:r>
        </a:p>
      </xdr:txBody>
    </xdr:sp>
    <xdr:clientData/>
  </xdr:twoCellAnchor>
  <xdr:twoCellAnchor>
    <xdr:from>
      <xdr:col>2</xdr:col>
      <xdr:colOff>1343025</xdr:colOff>
      <xdr:row>3</xdr:row>
      <xdr:rowOff>252693</xdr:rowOff>
    </xdr:from>
    <xdr:to>
      <xdr:col>6</xdr:col>
      <xdr:colOff>409575</xdr:colOff>
      <xdr:row>4</xdr:row>
      <xdr:rowOff>28575</xdr:rowOff>
    </xdr:to>
    <xdr:cxnSp macro="">
      <xdr:nvCxnSpPr>
        <xdr:cNvPr id="10" name="Rak pilkoppling 9">
          <a:extLst>
            <a:ext uri="{FF2B5EF4-FFF2-40B4-BE49-F238E27FC236}">
              <a16:creationId xmlns:a16="http://schemas.microsoft.com/office/drawing/2014/main" id="{D719A32D-6280-465A-A855-5E3434E49ADB}"/>
            </a:ext>
          </a:extLst>
        </xdr:cNvPr>
        <xdr:cNvCxnSpPr>
          <a:stCxn id="9" idx="1"/>
        </xdr:cNvCxnSpPr>
      </xdr:nvCxnSpPr>
      <xdr:spPr>
        <a:xfrm flipH="1">
          <a:off x="2562225" y="1014693"/>
          <a:ext cx="2819400" cy="13783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285750</xdr:colOff>
      <xdr:row>6</xdr:row>
      <xdr:rowOff>0</xdr:rowOff>
    </xdr:from>
    <xdr:to>
      <xdr:col>9</xdr:col>
      <xdr:colOff>161925</xdr:colOff>
      <xdr:row>12</xdr:row>
      <xdr:rowOff>47625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B1C3817B-2F82-4274-A2AC-7FE04C1CB630}"/>
            </a:ext>
          </a:extLst>
        </xdr:cNvPr>
        <xdr:cNvSpPr txBox="1"/>
      </xdr:nvSpPr>
      <xdr:spPr>
        <a:xfrm>
          <a:off x="5257800" y="1504950"/>
          <a:ext cx="1704975" cy="1190625"/>
        </a:xfrm>
        <a:prstGeom prst="rect">
          <a:avLst/>
        </a:prstGeom>
        <a:solidFill>
          <a:sysClr val="window" lastClr="FFFFFF">
            <a:lumMod val="85000"/>
          </a:sys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Saknas det rader att skriva på? Infoga ny rad under rätt klass och kopiera ner formelfälten för "Slutresultat" och "Placering"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352423</xdr:colOff>
      <xdr:row>4</xdr:row>
      <xdr:rowOff>190499</xdr:rowOff>
    </xdr:from>
    <xdr:to>
      <xdr:col>9</xdr:col>
      <xdr:colOff>352423</xdr:colOff>
      <xdr:row>17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5EA9BD6-216C-4F1F-A92C-8B33346A1A88}"/>
            </a:ext>
          </a:extLst>
        </xdr:cNvPr>
        <xdr:cNvSpPr txBox="1"/>
      </xdr:nvSpPr>
      <xdr:spPr>
        <a:xfrm>
          <a:off x="5486398" y="723899"/>
          <a:ext cx="1828800" cy="2305051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 Klistra in hela tabellen, enbart som värden efter klick i ruta A4.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Placera markören i placeringskolumnen och sortera A-Ö. Skyttarna kommer nu i rangordning.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 bort överflödiga rader.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Skriv ut resultatlistan.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85725</xdr:colOff>
      <xdr:row>6</xdr:row>
      <xdr:rowOff>76200</xdr:rowOff>
    </xdr:from>
    <xdr:to>
      <xdr:col>6</xdr:col>
      <xdr:colOff>333375</xdr:colOff>
      <xdr:row>6</xdr:row>
      <xdr:rowOff>114301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A46237CE-ECB2-4A17-91D0-647BDCDFA83F}"/>
            </a:ext>
          </a:extLst>
        </xdr:cNvPr>
        <xdr:cNvCxnSpPr/>
      </xdr:nvCxnSpPr>
      <xdr:spPr>
        <a:xfrm flipH="1" flipV="1">
          <a:off x="4610100" y="990600"/>
          <a:ext cx="857250" cy="3810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381000</xdr:colOff>
      <xdr:row>32</xdr:row>
      <xdr:rowOff>0</xdr:rowOff>
    </xdr:to>
    <xdr:sp macro="" textlink="">
      <xdr:nvSpPr>
        <xdr:cNvPr id="8193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A112B-59BB-4FDA-8B62-F82EC5A579E9}"/>
            </a:ext>
          </a:extLst>
        </xdr:cNvPr>
        <xdr:cNvSpPr>
          <a:spLocks noChangeAspect="1" noChangeArrowheads="1"/>
        </xdr:cNvSpPr>
      </xdr:nvSpPr>
      <xdr:spPr bwMode="auto">
        <a:xfrm>
          <a:off x="0" y="788670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93</xdr:row>
      <xdr:rowOff>0</xdr:rowOff>
    </xdr:from>
    <xdr:to>
      <xdr:col>0</xdr:col>
      <xdr:colOff>386043</xdr:colOff>
      <xdr:row>95</xdr:row>
      <xdr:rowOff>0</xdr:rowOff>
    </xdr:to>
    <xdr:sp macro="" textlink="">
      <xdr:nvSpPr>
        <xdr:cNvPr id="6145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AB7BD-912E-4D38-B3F7-04BBD5860DF7}"/>
            </a:ext>
          </a:extLst>
        </xdr:cNvPr>
        <xdr:cNvSpPr>
          <a:spLocks noChangeAspect="1" noChangeArrowheads="1"/>
        </xdr:cNvSpPr>
      </xdr:nvSpPr>
      <xdr:spPr bwMode="auto">
        <a:xfrm>
          <a:off x="0" y="829818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zoomScaleNormal="100" workbookViewId="0">
      <selection activeCell="G24" sqref="G24"/>
    </sheetView>
  </sheetViews>
  <sheetFormatPr defaultRowHeight="15" x14ac:dyDescent="0.25"/>
  <cols>
    <col min="1" max="1" width="3.7109375" customWidth="1"/>
    <col min="2" max="2" width="11" customWidth="1"/>
    <col min="3" max="3" width="23.5703125" customWidth="1"/>
    <col min="4" max="4" width="12.28515625" bestFit="1" customWidth="1"/>
    <col min="5" max="5" width="11.28515625" bestFit="1" customWidth="1"/>
  </cols>
  <sheetData>
    <row r="1" spans="1:10" ht="27" x14ac:dyDescent="0.5">
      <c r="A1" s="59"/>
      <c r="B1" s="62" t="s">
        <v>63</v>
      </c>
      <c r="C1" s="59"/>
      <c r="D1" s="59"/>
      <c r="E1" s="59"/>
      <c r="F1" s="59"/>
      <c r="G1" s="59"/>
      <c r="H1" s="59"/>
      <c r="I1" s="59"/>
      <c r="J1" s="59"/>
    </row>
    <row r="2" spans="1:10" ht="15.75" thickBot="1" x14ac:dyDescent="0.3">
      <c r="A2" s="59"/>
      <c r="B2" s="60" t="s">
        <v>57</v>
      </c>
      <c r="C2" s="72"/>
      <c r="D2" s="59"/>
      <c r="E2" s="59"/>
      <c r="F2" s="59"/>
      <c r="G2" s="59"/>
      <c r="H2" s="59"/>
      <c r="I2" s="59"/>
      <c r="J2" s="59"/>
    </row>
    <row r="3" spans="1:10" ht="17.25" thickBot="1" x14ac:dyDescent="0.3">
      <c r="A3" s="59"/>
      <c r="B3" s="60" t="s">
        <v>58</v>
      </c>
      <c r="C3" s="80"/>
      <c r="D3" s="59"/>
      <c r="E3" s="67">
        <v>90</v>
      </c>
      <c r="F3" s="59"/>
      <c r="G3" s="59"/>
      <c r="H3" s="59"/>
      <c r="I3" s="59"/>
      <c r="J3" s="59"/>
    </row>
    <row r="4" spans="1:10" ht="28.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s="35" customFormat="1" x14ac:dyDescent="0.25">
      <c r="A5" s="60"/>
      <c r="B5" s="58" t="s">
        <v>0</v>
      </c>
      <c r="C5" s="58" t="s">
        <v>59</v>
      </c>
      <c r="D5" s="58" t="s">
        <v>41</v>
      </c>
      <c r="E5" s="58" t="s">
        <v>60</v>
      </c>
      <c r="F5" s="58" t="s">
        <v>61</v>
      </c>
      <c r="G5" s="60"/>
      <c r="H5" s="60"/>
      <c r="I5" s="60"/>
      <c r="J5" s="60"/>
    </row>
    <row r="6" spans="1:10" x14ac:dyDescent="0.25">
      <c r="A6" s="137"/>
      <c r="B6" s="135" t="s">
        <v>104</v>
      </c>
      <c r="C6" s="63"/>
      <c r="D6" s="63"/>
      <c r="E6" s="64">
        <f>(Gällande!$E$30*Gällande!$A$4)+((Resultatlista!D6-(Gällande!$E$6*Gällande!$A$4))/Gällande!$H$6)</f>
        <v>585.61161119515873</v>
      </c>
      <c r="F6" s="63">
        <f t="shared" ref="F6:F35" si="0">_xlfn.RANK.EQ(E6,$E$6:$E$116,0)</f>
        <v>35</v>
      </c>
      <c r="G6" s="59"/>
      <c r="H6" s="60"/>
      <c r="I6" s="60"/>
      <c r="J6" s="60"/>
    </row>
    <row r="7" spans="1:10" x14ac:dyDescent="0.25">
      <c r="A7" s="137"/>
      <c r="B7" s="135" t="s">
        <v>104</v>
      </c>
      <c r="C7" s="63"/>
      <c r="D7" s="63"/>
      <c r="E7" s="64">
        <f>(Gällande!$E$30*Gällande!$A$4)+((Resultatlista!D7-(Gällande!$E$6*Gällande!$A$4))/Gällande!$H$6)</f>
        <v>585.61161119515873</v>
      </c>
      <c r="F7" s="63">
        <f t="shared" si="0"/>
        <v>35</v>
      </c>
      <c r="G7" s="59"/>
      <c r="H7" s="60"/>
      <c r="I7" s="60"/>
      <c r="J7" s="60"/>
    </row>
    <row r="8" spans="1:10" x14ac:dyDescent="0.25">
      <c r="A8" s="137"/>
      <c r="B8" s="135" t="s">
        <v>104</v>
      </c>
      <c r="C8" s="63"/>
      <c r="D8" s="63"/>
      <c r="E8" s="64">
        <f>(Gällande!$E$30*Gällande!$A$4)+((Resultatlista!D8-(Gällande!$E$6*Gällande!$A$4))/Gällande!$H$6)</f>
        <v>585.61161119515873</v>
      </c>
      <c r="F8" s="63">
        <f t="shared" si="0"/>
        <v>35</v>
      </c>
      <c r="G8" s="59"/>
      <c r="H8" s="61"/>
      <c r="I8" s="61"/>
      <c r="J8" s="61"/>
    </row>
    <row r="9" spans="1:10" x14ac:dyDescent="0.25">
      <c r="A9" s="137"/>
      <c r="B9" s="57" t="s">
        <v>105</v>
      </c>
      <c r="C9" s="54"/>
      <c r="D9" s="54"/>
      <c r="E9" s="55">
        <f>(Gällande!$E$30*Gällande!$A$4)+((Resultatlista!D9-(Gällande!$E$7*Gällande!$A$4))/Gällande!$H$7)</f>
        <v>691.92296056580199</v>
      </c>
      <c r="F9" s="54">
        <f t="shared" si="0"/>
        <v>7</v>
      </c>
      <c r="G9" s="59"/>
      <c r="H9" s="59"/>
      <c r="I9" s="59"/>
      <c r="J9" s="59"/>
    </row>
    <row r="10" spans="1:10" x14ac:dyDescent="0.25">
      <c r="A10" s="137"/>
      <c r="B10" s="57" t="s">
        <v>105</v>
      </c>
      <c r="C10" s="54"/>
      <c r="D10" s="54"/>
      <c r="E10" s="55">
        <f>(Gällande!$E$30*Gällande!$A$4)+((Resultatlista!D10-(Gällande!$E$7*Gällande!$A$4))/Gällande!$H$7)</f>
        <v>691.92296056580199</v>
      </c>
      <c r="F10" s="54">
        <f t="shared" si="0"/>
        <v>7</v>
      </c>
      <c r="G10" s="59"/>
      <c r="H10" s="59"/>
      <c r="I10" s="59"/>
      <c r="J10" s="59"/>
    </row>
    <row r="11" spans="1:10" x14ac:dyDescent="0.25">
      <c r="A11" s="137"/>
      <c r="B11" s="57" t="s">
        <v>105</v>
      </c>
      <c r="C11" s="54"/>
      <c r="D11" s="54"/>
      <c r="E11" s="55">
        <f>(Gällande!$E$30*Gällande!$A$4)+((Resultatlista!D11-(Gällande!$E$7*Gällande!$A$4))/Gällande!$H$7)</f>
        <v>691.92296056580199</v>
      </c>
      <c r="F11" s="54">
        <f t="shared" si="0"/>
        <v>7</v>
      </c>
      <c r="G11" s="59"/>
      <c r="H11" s="59"/>
      <c r="I11" s="59"/>
      <c r="J11" s="59"/>
    </row>
    <row r="12" spans="1:10" x14ac:dyDescent="0.25">
      <c r="A12" s="137"/>
      <c r="B12" s="57" t="s">
        <v>105</v>
      </c>
      <c r="C12" s="54"/>
      <c r="D12" s="54"/>
      <c r="E12" s="55">
        <f>(Gällande!$E$30*Gällande!$A$4)+((Resultatlista!D12-(Gällande!$E$7*Gällande!$A$4))/Gällande!$H$7)</f>
        <v>691.92296056580199</v>
      </c>
      <c r="F12" s="54">
        <f t="shared" si="0"/>
        <v>7</v>
      </c>
      <c r="G12" s="59"/>
      <c r="H12" s="59"/>
      <c r="I12" s="59"/>
      <c r="J12" s="59"/>
    </row>
    <row r="13" spans="1:10" x14ac:dyDescent="0.25">
      <c r="A13" s="137"/>
      <c r="B13" s="135" t="s">
        <v>106</v>
      </c>
      <c r="C13" s="63"/>
      <c r="D13" s="63"/>
      <c r="E13" s="64">
        <f>(Gällande!$E$30*Gällande!$A$4)+((Resultatlista!D13-(Gällande!$E$8*Gällande!$A$4))/Gällande!$H$8)</f>
        <v>591.52425939306363</v>
      </c>
      <c r="F13" s="63">
        <f t="shared" si="0"/>
        <v>32</v>
      </c>
      <c r="G13" s="59"/>
      <c r="H13" s="59"/>
      <c r="I13" s="59"/>
      <c r="J13" s="59"/>
    </row>
    <row r="14" spans="1:10" x14ac:dyDescent="0.25">
      <c r="A14" s="137"/>
      <c r="B14" s="135" t="s">
        <v>106</v>
      </c>
      <c r="C14" s="63"/>
      <c r="D14" s="63"/>
      <c r="E14" s="64">
        <f>(Gällande!$E$30*Gällande!$A$4)+((Resultatlista!D14-(Gällande!$E$8*Gällande!$A$4))/Gällande!$H$8)</f>
        <v>591.52425939306363</v>
      </c>
      <c r="F14" s="63">
        <f t="shared" si="0"/>
        <v>32</v>
      </c>
      <c r="G14" s="59"/>
      <c r="H14" s="59"/>
      <c r="I14" s="59"/>
      <c r="J14" s="59"/>
    </row>
    <row r="15" spans="1:10" x14ac:dyDescent="0.25">
      <c r="A15" s="137"/>
      <c r="B15" s="135" t="s">
        <v>106</v>
      </c>
      <c r="C15" s="63"/>
      <c r="D15" s="63"/>
      <c r="E15" s="64">
        <f>(Gällande!$E$30*Gällande!$A$4)+((Resultatlista!D15-(Gällande!$E$8*Gällande!$A$4))/Gällande!$H$8)</f>
        <v>591.52425939306363</v>
      </c>
      <c r="F15" s="63">
        <f t="shared" si="0"/>
        <v>32</v>
      </c>
      <c r="G15" s="59"/>
      <c r="H15" s="59"/>
      <c r="I15" s="59"/>
      <c r="J15" s="59"/>
    </row>
    <row r="16" spans="1:10" x14ac:dyDescent="0.25">
      <c r="A16" s="137"/>
      <c r="B16" s="103" t="s">
        <v>107</v>
      </c>
      <c r="C16" s="104"/>
      <c r="D16" s="104"/>
      <c r="E16" s="105"/>
      <c r="F16" s="104"/>
      <c r="G16" s="59"/>
      <c r="H16" s="59"/>
      <c r="I16" s="59"/>
      <c r="J16" s="59"/>
    </row>
    <row r="17" spans="1:10" x14ac:dyDescent="0.25">
      <c r="A17" s="137"/>
      <c r="B17" s="103" t="s">
        <v>107</v>
      </c>
      <c r="C17" s="104"/>
      <c r="D17" s="104"/>
      <c r="E17" s="105"/>
      <c r="F17" s="104"/>
      <c r="G17" s="59"/>
      <c r="H17" s="59"/>
      <c r="I17" s="59"/>
      <c r="J17" s="59"/>
    </row>
    <row r="18" spans="1:10" x14ac:dyDescent="0.25">
      <c r="A18" s="137"/>
      <c r="B18" s="57" t="s">
        <v>108</v>
      </c>
      <c r="C18" s="54"/>
      <c r="D18" s="54"/>
      <c r="E18" s="55">
        <f>(Gällande!$E$30*Gällande!$A$4)+((Resultatlista!D18-(Gällande!$E$10*Gällande!$A$4))/Gällande!$H$10)</f>
        <v>472.70572916666652</v>
      </c>
      <c r="F18" s="54">
        <f t="shared" si="0"/>
        <v>57</v>
      </c>
      <c r="G18" s="59"/>
      <c r="H18" s="59"/>
      <c r="I18" s="59"/>
      <c r="J18" s="59"/>
    </row>
    <row r="19" spans="1:10" x14ac:dyDescent="0.25">
      <c r="A19" s="137"/>
      <c r="B19" s="57" t="s">
        <v>108</v>
      </c>
      <c r="C19" s="54"/>
      <c r="D19" s="54"/>
      <c r="E19" s="55">
        <f>(Gällande!$E$30*Gällande!$A$4)+((Resultatlista!D19-(Gällande!$E$10*Gällande!$A$4))/Gällande!$H$10)</f>
        <v>472.70572916666652</v>
      </c>
      <c r="F19" s="54">
        <f t="shared" si="0"/>
        <v>57</v>
      </c>
      <c r="G19" s="59"/>
      <c r="H19" s="59"/>
      <c r="I19" s="59"/>
      <c r="J19" s="59"/>
    </row>
    <row r="20" spans="1:10" x14ac:dyDescent="0.25">
      <c r="A20" s="137"/>
      <c r="B20" s="57" t="s">
        <v>108</v>
      </c>
      <c r="C20" s="54"/>
      <c r="D20" s="54"/>
      <c r="E20" s="55">
        <f>(Gällande!$E$30*Gällande!$A$4)+((Resultatlista!D20-(Gällande!$E$10*Gällande!$A$4))/Gällande!$H$10)</f>
        <v>472.70572916666652</v>
      </c>
      <c r="F20" s="54">
        <f t="shared" si="0"/>
        <v>57</v>
      </c>
      <c r="G20" s="59"/>
      <c r="H20" s="59"/>
      <c r="I20" s="59"/>
      <c r="J20" s="59"/>
    </row>
    <row r="21" spans="1:10" x14ac:dyDescent="0.25">
      <c r="A21" s="137"/>
      <c r="B21" s="106" t="s">
        <v>109</v>
      </c>
      <c r="C21" s="104"/>
      <c r="D21" s="104"/>
      <c r="E21" s="105"/>
      <c r="F21" s="104"/>
      <c r="G21" s="59"/>
      <c r="H21" s="59"/>
      <c r="I21" s="59"/>
      <c r="J21" s="59"/>
    </row>
    <row r="22" spans="1:10" x14ac:dyDescent="0.25">
      <c r="A22" s="137"/>
      <c r="B22" s="106" t="s">
        <v>109</v>
      </c>
      <c r="C22" s="104"/>
      <c r="D22" s="104"/>
      <c r="E22" s="105"/>
      <c r="F22" s="104"/>
      <c r="G22" s="59"/>
      <c r="H22" s="59"/>
      <c r="I22" s="59"/>
      <c r="J22" s="59"/>
    </row>
    <row r="23" spans="1:10" x14ac:dyDescent="0.25">
      <c r="A23" s="137"/>
      <c r="B23" s="136" t="s">
        <v>110</v>
      </c>
      <c r="C23" s="63"/>
      <c r="D23" s="63"/>
      <c r="E23" s="64">
        <f>(Gällande!$E$30*Gällande!$A$4)+((Resultatlista!D23-(Gällande!$E$12*Gällande!$A$4))/Gällande!$H$12)</f>
        <v>308.60051731893827</v>
      </c>
      <c r="F23" s="63">
        <f t="shared" si="0"/>
        <v>68</v>
      </c>
      <c r="G23" s="59"/>
      <c r="H23" s="59"/>
      <c r="I23" s="59"/>
      <c r="J23" s="59"/>
    </row>
    <row r="24" spans="1:10" x14ac:dyDescent="0.25">
      <c r="A24" s="137"/>
      <c r="B24" s="136" t="s">
        <v>110</v>
      </c>
      <c r="C24" s="63"/>
      <c r="D24" s="63"/>
      <c r="E24" s="64">
        <f>(Gällande!$E$30*Gällande!$A$4)+((Resultatlista!D24-(Gällande!$E$12*Gällande!$A$4))/Gällande!$H$12)</f>
        <v>308.60051731893827</v>
      </c>
      <c r="F24" s="63">
        <f t="shared" si="0"/>
        <v>68</v>
      </c>
      <c r="G24" s="59"/>
      <c r="H24" s="59"/>
      <c r="I24" s="59"/>
      <c r="J24" s="59"/>
    </row>
    <row r="25" spans="1:10" x14ac:dyDescent="0.25">
      <c r="A25" s="137"/>
      <c r="B25" s="136" t="s">
        <v>110</v>
      </c>
      <c r="C25" s="63"/>
      <c r="D25" s="63"/>
      <c r="E25" s="64">
        <f>(Gällande!$E$30*Gällande!$A$4)+((Resultatlista!D25-(Gällande!$E$12*Gällande!$A$4))/Gällande!$H$12)</f>
        <v>308.60051731893827</v>
      </c>
      <c r="F25" s="63">
        <f t="shared" si="0"/>
        <v>68</v>
      </c>
      <c r="G25" s="59"/>
      <c r="H25" s="59"/>
      <c r="I25" s="59"/>
      <c r="J25" s="59"/>
    </row>
    <row r="26" spans="1:10" x14ac:dyDescent="0.25">
      <c r="A26" s="137"/>
      <c r="B26" s="103" t="s">
        <v>111</v>
      </c>
      <c r="C26" s="104"/>
      <c r="D26" s="104"/>
      <c r="E26" s="105"/>
      <c r="F26" s="104"/>
      <c r="G26" s="59"/>
      <c r="H26" s="59"/>
      <c r="I26" s="59"/>
      <c r="J26" s="59"/>
    </row>
    <row r="27" spans="1:10" x14ac:dyDescent="0.25">
      <c r="A27" s="137"/>
      <c r="B27" s="103" t="s">
        <v>111</v>
      </c>
      <c r="C27" s="104"/>
      <c r="D27" s="104"/>
      <c r="E27" s="105"/>
      <c r="F27" s="104"/>
      <c r="G27" s="59"/>
      <c r="H27" s="59"/>
      <c r="I27" s="59"/>
      <c r="J27" s="59"/>
    </row>
    <row r="28" spans="1:10" x14ac:dyDescent="0.25">
      <c r="A28" s="137"/>
      <c r="B28" s="57" t="s">
        <v>112</v>
      </c>
      <c r="C28" s="54"/>
      <c r="D28" s="54"/>
      <c r="E28" s="55">
        <f>(Gällande!$E$30*Gällande!$A$4)+((Resultatlista!D28-(Gällande!$E$14*Gällande!$A$4))/Gällande!$H$14)</f>
        <v>741.70062330623307</v>
      </c>
      <c r="F28" s="54">
        <f t="shared" si="0"/>
        <v>3</v>
      </c>
      <c r="G28" s="59"/>
      <c r="H28" s="59"/>
      <c r="I28" s="59"/>
      <c r="J28" s="59"/>
    </row>
    <row r="29" spans="1:10" x14ac:dyDescent="0.25">
      <c r="A29" s="137"/>
      <c r="B29" s="57" t="s">
        <v>112</v>
      </c>
      <c r="C29" s="54"/>
      <c r="D29" s="54"/>
      <c r="E29" s="55">
        <f>(Gällande!$E$30*Gällande!$A$4)+((Resultatlista!D29-(Gällande!$E$14*Gällande!$A$4))/Gällande!$H$14)</f>
        <v>741.70062330623307</v>
      </c>
      <c r="F29" s="54">
        <f t="shared" si="0"/>
        <v>3</v>
      </c>
      <c r="G29" s="59"/>
      <c r="H29" s="59"/>
      <c r="I29" s="59"/>
      <c r="J29" s="59"/>
    </row>
    <row r="30" spans="1:10" x14ac:dyDescent="0.25">
      <c r="A30" s="137"/>
      <c r="B30" s="103" t="s">
        <v>113</v>
      </c>
      <c r="C30" s="104"/>
      <c r="D30" s="104"/>
      <c r="E30" s="105"/>
      <c r="F30" s="104"/>
      <c r="G30" s="59"/>
      <c r="H30" s="59"/>
      <c r="I30" s="59"/>
      <c r="J30" s="59"/>
    </row>
    <row r="31" spans="1:10" x14ac:dyDescent="0.25">
      <c r="A31" s="137"/>
      <c r="B31" s="103" t="s">
        <v>113</v>
      </c>
      <c r="C31" s="104"/>
      <c r="D31" s="104"/>
      <c r="E31" s="105"/>
      <c r="F31" s="104"/>
      <c r="G31" s="59"/>
      <c r="H31" s="59"/>
      <c r="I31" s="59"/>
      <c r="J31" s="59"/>
    </row>
    <row r="32" spans="1:10" x14ac:dyDescent="0.25">
      <c r="A32" s="137"/>
      <c r="B32" s="103" t="s">
        <v>113</v>
      </c>
      <c r="C32" s="104"/>
      <c r="D32" s="104"/>
      <c r="E32" s="105"/>
      <c r="F32" s="104"/>
      <c r="G32" s="59"/>
      <c r="H32" s="59"/>
      <c r="I32" s="59"/>
      <c r="J32" s="59"/>
    </row>
    <row r="33" spans="1:10" x14ac:dyDescent="0.25">
      <c r="A33" s="137"/>
      <c r="B33" s="103" t="s">
        <v>113</v>
      </c>
      <c r="C33" s="104"/>
      <c r="D33" s="104"/>
      <c r="E33" s="105"/>
      <c r="F33" s="104"/>
      <c r="G33" s="59"/>
      <c r="H33" s="59"/>
      <c r="I33" s="59"/>
      <c r="J33" s="59"/>
    </row>
    <row r="34" spans="1:10" x14ac:dyDescent="0.25">
      <c r="A34" s="137"/>
      <c r="B34" s="136" t="s">
        <v>114</v>
      </c>
      <c r="C34" s="63"/>
      <c r="D34" s="63"/>
      <c r="E34" s="64">
        <f>(Gällande!$E$30*Gällande!$A$4)+((Resultatlista!D34-(Gällande!$E$17*Gällande!$A$4))/Gällande!$H$17)</f>
        <v>815.23260460165397</v>
      </c>
      <c r="F34" s="63">
        <f t="shared" si="0"/>
        <v>1</v>
      </c>
      <c r="G34" s="59"/>
      <c r="H34" s="59"/>
      <c r="I34" s="59"/>
      <c r="J34" s="59"/>
    </row>
    <row r="35" spans="1:10" x14ac:dyDescent="0.25">
      <c r="A35" s="137"/>
      <c r="B35" s="136" t="s">
        <v>114</v>
      </c>
      <c r="C35" s="63"/>
      <c r="D35" s="63"/>
      <c r="E35" s="64">
        <f>(Gällande!$E$30*Gällande!$A$4)+((Resultatlista!D35-(Gällande!$E$17*Gällande!$A$4))/Gällande!$H$17)</f>
        <v>815.23260460165397</v>
      </c>
      <c r="F35" s="63">
        <f t="shared" si="0"/>
        <v>1</v>
      </c>
      <c r="G35" s="59"/>
      <c r="H35" s="59"/>
      <c r="I35" s="59"/>
      <c r="J35" s="59"/>
    </row>
    <row r="36" spans="1:10" x14ac:dyDescent="0.25">
      <c r="A36" s="137"/>
      <c r="B36" s="106" t="s">
        <v>115</v>
      </c>
      <c r="C36" s="104"/>
      <c r="D36" s="104"/>
      <c r="E36" s="105"/>
      <c r="F36" s="104"/>
      <c r="G36" s="59"/>
      <c r="H36" s="59"/>
      <c r="I36" s="59"/>
      <c r="J36" s="59"/>
    </row>
    <row r="37" spans="1:10" x14ac:dyDescent="0.25">
      <c r="A37" s="137"/>
      <c r="B37" s="106" t="s">
        <v>115</v>
      </c>
      <c r="C37" s="104"/>
      <c r="D37" s="104"/>
      <c r="E37" s="105"/>
      <c r="F37" s="104"/>
      <c r="G37" s="59"/>
      <c r="H37" s="59"/>
      <c r="I37" s="59"/>
      <c r="J37" s="59"/>
    </row>
    <row r="38" spans="1:10" x14ac:dyDescent="0.25">
      <c r="A38" s="137"/>
      <c r="B38" s="106" t="s">
        <v>115</v>
      </c>
      <c r="C38" s="104"/>
      <c r="D38" s="104"/>
      <c r="E38" s="105"/>
      <c r="F38" s="104"/>
      <c r="G38" s="59"/>
      <c r="H38" s="59"/>
      <c r="I38" s="59"/>
      <c r="J38" s="59"/>
    </row>
    <row r="39" spans="1:10" x14ac:dyDescent="0.25">
      <c r="A39" s="137"/>
      <c r="B39" s="53" t="s">
        <v>116</v>
      </c>
      <c r="C39" s="54"/>
      <c r="D39" s="54"/>
      <c r="E39" s="55">
        <f>(Gällande!$E$30*Gällande!$A$4)+((Resultatlista!D39-(Gällande!$E$19*Gällande!$A$4))/Gällande!$H$19)</f>
        <v>672.61712636932702</v>
      </c>
      <c r="F39" s="54">
        <f t="shared" ref="F39:F40" si="1">_xlfn.RANK.EQ(E39,$E$6:$E$116,0)</f>
        <v>11</v>
      </c>
      <c r="G39" s="59"/>
      <c r="H39" s="59"/>
      <c r="I39" s="59"/>
      <c r="J39" s="59"/>
    </row>
    <row r="40" spans="1:10" x14ac:dyDescent="0.25">
      <c r="A40" s="137"/>
      <c r="B40" s="53" t="s">
        <v>116</v>
      </c>
      <c r="C40" s="54"/>
      <c r="D40" s="54"/>
      <c r="E40" s="55">
        <f>(Gällande!$E$30*Gällande!$A$4)+((Resultatlista!D40-(Gällande!$E$19*Gällande!$A$4))/Gällande!$H$19)</f>
        <v>672.61712636932702</v>
      </c>
      <c r="F40" s="54">
        <f t="shared" si="1"/>
        <v>11</v>
      </c>
      <c r="G40" s="59"/>
      <c r="H40" s="59"/>
      <c r="I40" s="59"/>
      <c r="J40" s="59"/>
    </row>
    <row r="41" spans="1:10" x14ac:dyDescent="0.25">
      <c r="A41" s="137"/>
      <c r="B41" s="136" t="s">
        <v>117</v>
      </c>
      <c r="C41" s="63"/>
      <c r="D41" s="63"/>
      <c r="E41" s="64">
        <f>(Gällande!$E$30*Gällande!$A$4)+((Resultatlista!D41-(Gällande!$E$20*Gällande!$A$4))/Gällande!$H$20)</f>
        <v>605.16073619631902</v>
      </c>
      <c r="F41" s="63">
        <f t="shared" ref="F41:F72" si="2">_xlfn.RANK.EQ(E41,$E$6:$E$116,0)</f>
        <v>27</v>
      </c>
      <c r="G41" s="59"/>
      <c r="H41" s="59"/>
      <c r="I41" s="59"/>
      <c r="J41" s="59"/>
    </row>
    <row r="42" spans="1:10" x14ac:dyDescent="0.25">
      <c r="A42" s="137"/>
      <c r="B42" s="136" t="s">
        <v>117</v>
      </c>
      <c r="C42" s="63"/>
      <c r="D42" s="63"/>
      <c r="E42" s="64">
        <f>(Gällande!$E$30*Gällande!$A$4)+((Resultatlista!D42-(Gällande!$E$20*Gällande!$A$4))/Gällande!$H$20)</f>
        <v>605.16073619631902</v>
      </c>
      <c r="F42" s="63">
        <f t="shared" si="2"/>
        <v>27</v>
      </c>
      <c r="G42" s="59"/>
      <c r="H42" s="59"/>
      <c r="I42" s="59"/>
      <c r="J42" s="59"/>
    </row>
    <row r="43" spans="1:10" x14ac:dyDescent="0.25">
      <c r="A43" s="137"/>
      <c r="B43" s="53" t="s">
        <v>118</v>
      </c>
      <c r="C43" s="54"/>
      <c r="D43" s="54"/>
      <c r="E43" s="55">
        <f>(Gällande!$E$30*Gällande!$A$4)+((Resultatlista!D43-(Gällande!$E$21*Gällande!$A$4))/Gällande!$H$21)</f>
        <v>528.16850572443786</v>
      </c>
      <c r="F43" s="54">
        <f t="shared" si="2"/>
        <v>47</v>
      </c>
      <c r="G43" s="59"/>
      <c r="H43" s="59"/>
      <c r="I43" s="59"/>
      <c r="J43" s="59"/>
    </row>
    <row r="44" spans="1:10" x14ac:dyDescent="0.25">
      <c r="A44" s="137"/>
      <c r="B44" s="53" t="s">
        <v>118</v>
      </c>
      <c r="C44" s="54"/>
      <c r="D44" s="54"/>
      <c r="E44" s="55">
        <f>(Gällande!$E$30*Gällande!$A$4)+((Resultatlista!D44-(Gällande!$E$21*Gällande!$A$4))/Gällande!$H$21)</f>
        <v>528.16850572443786</v>
      </c>
      <c r="F44" s="54">
        <f t="shared" si="2"/>
        <v>47</v>
      </c>
      <c r="G44" s="59"/>
      <c r="H44" s="59"/>
      <c r="I44" s="59"/>
      <c r="J44" s="59"/>
    </row>
    <row r="45" spans="1:10" x14ac:dyDescent="0.25">
      <c r="A45" s="137"/>
      <c r="B45" s="53" t="s">
        <v>118</v>
      </c>
      <c r="C45" s="54"/>
      <c r="D45" s="54"/>
      <c r="E45" s="55">
        <f>(Gällande!$E$30*Gällande!$A$4)+((Resultatlista!D45-(Gällande!$E$21*Gällande!$A$4))/Gällande!$H$21)</f>
        <v>528.16850572443786</v>
      </c>
      <c r="F45" s="54">
        <f t="shared" si="2"/>
        <v>47</v>
      </c>
      <c r="G45" s="59"/>
      <c r="H45" s="59"/>
      <c r="I45" s="59"/>
      <c r="J45" s="59"/>
    </row>
    <row r="46" spans="1:10" x14ac:dyDescent="0.25">
      <c r="A46" s="137"/>
      <c r="B46" s="136" t="s">
        <v>119</v>
      </c>
      <c r="C46" s="63"/>
      <c r="D46" s="63"/>
      <c r="E46" s="64">
        <f>(Gällande!$E$30*Gällande!$A$4)+((Resultatlista!D46-(Gällande!$E$22*Gällande!$A$4))/Gällande!$H$22)</f>
        <v>557.16136960497192</v>
      </c>
      <c r="F46" s="63">
        <f t="shared" si="2"/>
        <v>42</v>
      </c>
      <c r="G46" s="59"/>
      <c r="H46" s="59"/>
      <c r="I46" s="59"/>
      <c r="J46" s="59"/>
    </row>
    <row r="47" spans="1:10" x14ac:dyDescent="0.25">
      <c r="A47" s="137"/>
      <c r="B47" s="136" t="s">
        <v>119</v>
      </c>
      <c r="C47" s="63"/>
      <c r="D47" s="63"/>
      <c r="E47" s="64">
        <f>(Gällande!$E$30*Gällande!$A$4)+((Resultatlista!D47-(Gällande!$E$22*Gällande!$A$4))/Gällande!$H$22)</f>
        <v>557.16136960497192</v>
      </c>
      <c r="F47" s="63">
        <f t="shared" si="2"/>
        <v>42</v>
      </c>
      <c r="G47" s="59"/>
      <c r="H47" s="59"/>
      <c r="I47" s="59"/>
      <c r="J47" s="59"/>
    </row>
    <row r="48" spans="1:10" x14ac:dyDescent="0.25">
      <c r="A48" s="137"/>
      <c r="B48" s="53" t="s">
        <v>120</v>
      </c>
      <c r="C48" s="54"/>
      <c r="D48" s="54"/>
      <c r="E48" s="55">
        <f>(Gällande!$E$30*Gällande!$A$4)+((Resultatlista!D48-(Gällande!$E$23*Gällande!$A$4))/Gällande!$H$23)</f>
        <v>547.19922378846502</v>
      </c>
      <c r="F48" s="54">
        <f t="shared" si="2"/>
        <v>44</v>
      </c>
      <c r="G48" s="59"/>
      <c r="H48" s="59"/>
      <c r="I48" s="59"/>
      <c r="J48" s="59"/>
    </row>
    <row r="49" spans="1:10" x14ac:dyDescent="0.25">
      <c r="A49" s="137"/>
      <c r="B49" s="53" t="s">
        <v>120</v>
      </c>
      <c r="C49" s="54"/>
      <c r="D49" s="54"/>
      <c r="E49" s="55">
        <f>(Gällande!$E$30*Gällande!$A$4)+((Resultatlista!D49-(Gällande!$E$23*Gällande!$A$4))/Gällande!$H$23)</f>
        <v>547.19922378846502</v>
      </c>
      <c r="F49" s="54">
        <f t="shared" si="2"/>
        <v>44</v>
      </c>
      <c r="G49" s="59"/>
      <c r="H49" s="59"/>
      <c r="I49" s="59"/>
      <c r="J49" s="59"/>
    </row>
    <row r="50" spans="1:10" x14ac:dyDescent="0.25">
      <c r="A50" s="137"/>
      <c r="B50" s="53" t="s">
        <v>120</v>
      </c>
      <c r="C50" s="54"/>
      <c r="D50" s="54"/>
      <c r="E50" s="55">
        <f>(Gällande!$E$30*Gällande!$A$4)+((Resultatlista!D50-(Gällande!$E$23*Gällande!$A$4))/Gällande!$H$23)</f>
        <v>547.19922378846502</v>
      </c>
      <c r="F50" s="54">
        <f t="shared" si="2"/>
        <v>44</v>
      </c>
      <c r="G50" s="59"/>
      <c r="H50" s="59"/>
      <c r="I50" s="59"/>
      <c r="J50" s="59"/>
    </row>
    <row r="51" spans="1:10" x14ac:dyDescent="0.25">
      <c r="A51" s="139"/>
      <c r="B51" s="136" t="s">
        <v>121</v>
      </c>
      <c r="C51" s="63"/>
      <c r="D51" s="63"/>
      <c r="E51" s="64">
        <f>(Gällande!$E$30*Gällande!$A$4)+((Resultatlista!D51-(Gällande!$E$24*Gällande!$A$4))/Gällande!$H$24)</f>
        <v>667.74308278867102</v>
      </c>
      <c r="F51" s="63">
        <f t="shared" si="2"/>
        <v>13</v>
      </c>
      <c r="G51" s="59"/>
      <c r="H51" s="59"/>
      <c r="I51" s="59"/>
      <c r="J51" s="59"/>
    </row>
    <row r="52" spans="1:10" x14ac:dyDescent="0.25">
      <c r="A52" s="139"/>
      <c r="B52" s="136" t="s">
        <v>121</v>
      </c>
      <c r="C52" s="63"/>
      <c r="D52" s="63"/>
      <c r="E52" s="64">
        <f>(Gällande!$E$30*Gällande!$A$4)+((Resultatlista!D52-(Gällande!$E$24*Gällande!$A$4))/Gällande!$H$24)</f>
        <v>667.74308278867102</v>
      </c>
      <c r="F52" s="63">
        <f t="shared" si="2"/>
        <v>13</v>
      </c>
      <c r="G52" s="59"/>
      <c r="H52" s="59"/>
      <c r="I52" s="59"/>
      <c r="J52" s="59"/>
    </row>
    <row r="53" spans="1:10" x14ac:dyDescent="0.25">
      <c r="A53" s="139"/>
      <c r="B53" s="53" t="s">
        <v>122</v>
      </c>
      <c r="C53" s="54"/>
      <c r="D53" s="54"/>
      <c r="E53" s="55">
        <f>(Gällande!$E$30*Gällande!$A$4)+((Resultatlista!D53-(Gällande!$E$25*Gällande!$A$4))/Gällande!$H$25)</f>
        <v>609.09352760258491</v>
      </c>
      <c r="F53" s="54">
        <f t="shared" si="2"/>
        <v>24</v>
      </c>
      <c r="G53" s="59"/>
      <c r="H53" s="59"/>
      <c r="I53" s="59"/>
      <c r="J53" s="59"/>
    </row>
    <row r="54" spans="1:10" x14ac:dyDescent="0.25">
      <c r="A54" s="139"/>
      <c r="B54" s="53" t="s">
        <v>122</v>
      </c>
      <c r="C54" s="54"/>
      <c r="D54" s="54"/>
      <c r="E54" s="55">
        <f>(Gällande!$E$30*Gällande!$A$4)+((Resultatlista!D54-(Gällande!$E$25*Gällande!$A$4))/Gällande!$H$25)</f>
        <v>609.09352760258491</v>
      </c>
      <c r="F54" s="54">
        <f t="shared" si="2"/>
        <v>24</v>
      </c>
      <c r="G54" s="59"/>
      <c r="H54" s="59"/>
      <c r="I54" s="59"/>
      <c r="J54" s="59"/>
    </row>
    <row r="55" spans="1:10" x14ac:dyDescent="0.25">
      <c r="A55" s="139"/>
      <c r="B55" s="53" t="s">
        <v>122</v>
      </c>
      <c r="C55" s="54"/>
      <c r="D55" s="54"/>
      <c r="E55" s="55">
        <f>(Gällande!$E$30*Gällande!$A$4)+((Resultatlista!D55-(Gällande!$E$25*Gällande!$A$4))/Gällande!$H$25)</f>
        <v>609.09352760258491</v>
      </c>
      <c r="F55" s="54">
        <f t="shared" si="2"/>
        <v>24</v>
      </c>
      <c r="G55" s="59"/>
      <c r="H55" s="59"/>
      <c r="I55" s="59"/>
      <c r="J55" s="59"/>
    </row>
    <row r="56" spans="1:10" x14ac:dyDescent="0.25">
      <c r="A56" s="139"/>
      <c r="B56" s="106" t="s">
        <v>123</v>
      </c>
      <c r="C56" s="104"/>
      <c r="D56" s="104"/>
      <c r="E56" s="105"/>
      <c r="F56" s="104"/>
      <c r="G56" s="59"/>
      <c r="H56" s="59"/>
      <c r="I56" s="59"/>
      <c r="J56" s="59"/>
    </row>
    <row r="57" spans="1:10" x14ac:dyDescent="0.25">
      <c r="A57" s="139"/>
      <c r="B57" s="106" t="s">
        <v>123</v>
      </c>
      <c r="C57" s="104"/>
      <c r="D57" s="104"/>
      <c r="E57" s="105"/>
      <c r="F57" s="104"/>
      <c r="G57" s="59"/>
      <c r="H57" s="59"/>
      <c r="I57" s="59"/>
      <c r="J57" s="59"/>
    </row>
    <row r="58" spans="1:10" x14ac:dyDescent="0.25">
      <c r="A58" s="139"/>
      <c r="B58" s="53" t="s">
        <v>124</v>
      </c>
      <c r="C58" s="54"/>
      <c r="D58" s="54"/>
      <c r="E58" s="55">
        <f>(Gällande!$E$30*Gällande!$A$4)+((Resultatlista!D58-(Gällande!$E$27*Gällande!$A$4))/Gällande!$H$27)</f>
        <v>659.06457676958621</v>
      </c>
      <c r="F58" s="54">
        <f t="shared" si="2"/>
        <v>15</v>
      </c>
      <c r="G58" s="59"/>
      <c r="H58" s="59"/>
      <c r="I58" s="59"/>
      <c r="J58" s="59"/>
    </row>
    <row r="59" spans="1:10" x14ac:dyDescent="0.25">
      <c r="A59" s="139"/>
      <c r="B59" s="53" t="s">
        <v>124</v>
      </c>
      <c r="C59" s="54"/>
      <c r="D59" s="54"/>
      <c r="E59" s="55">
        <f>(Gällande!$E$30*Gällande!$A$4)+((Resultatlista!D59-(Gällande!$E$27*Gällande!$A$4))/Gällande!$H$27)</f>
        <v>659.06457676958621</v>
      </c>
      <c r="F59" s="54">
        <f t="shared" si="2"/>
        <v>15</v>
      </c>
      <c r="G59" s="59"/>
      <c r="H59" s="59"/>
      <c r="I59" s="59"/>
      <c r="J59" s="59"/>
    </row>
    <row r="60" spans="1:10" x14ac:dyDescent="0.25">
      <c r="A60" s="139"/>
      <c r="B60" s="56" t="s">
        <v>125</v>
      </c>
      <c r="C60" s="63"/>
      <c r="D60" s="63"/>
      <c r="E60" s="64">
        <f>(Gällande!$E$30*Gällande!$A$4)+((Resultatlista!D60-(Gällande!$E$28*Gällande!$A$4))/Gällande!$H$28)</f>
        <v>580.40933743770142</v>
      </c>
      <c r="F60" s="63">
        <f t="shared" si="2"/>
        <v>38</v>
      </c>
      <c r="G60" s="59"/>
      <c r="H60" s="59"/>
      <c r="I60" s="59"/>
      <c r="J60" s="59"/>
    </row>
    <row r="61" spans="1:10" x14ac:dyDescent="0.25">
      <c r="A61" s="139"/>
      <c r="B61" s="56" t="s">
        <v>125</v>
      </c>
      <c r="C61" s="63"/>
      <c r="D61" s="63"/>
      <c r="E61" s="64">
        <f>(Gällande!$E$30*Gällande!$A$4)+((Resultatlista!D61-(Gällande!$E$28*Gällande!$A$4))/Gällande!$H$28)</f>
        <v>580.40933743770142</v>
      </c>
      <c r="F61" s="63">
        <f t="shared" si="2"/>
        <v>38</v>
      </c>
      <c r="G61" s="59"/>
      <c r="H61" s="59"/>
      <c r="I61" s="59"/>
      <c r="J61" s="59"/>
    </row>
    <row r="62" spans="1:10" x14ac:dyDescent="0.25">
      <c r="A62" s="139"/>
      <c r="B62" s="53" t="s">
        <v>126</v>
      </c>
      <c r="C62" s="54"/>
      <c r="D62" s="54"/>
      <c r="E62" s="55">
        <f>(Gällande!$E$30*Gällande!$A$4)+((Resultatlista!D62-(Gällande!$E$29*Gällande!$A$4))/Gällande!$H$29)</f>
        <v>131.75463615023511</v>
      </c>
      <c r="F62" s="54">
        <f t="shared" si="2"/>
        <v>81</v>
      </c>
      <c r="G62" s="59"/>
      <c r="H62" s="59"/>
      <c r="I62" s="59"/>
      <c r="J62" s="59"/>
    </row>
    <row r="63" spans="1:10" x14ac:dyDescent="0.25">
      <c r="A63" s="139"/>
      <c r="B63" s="53" t="s">
        <v>126</v>
      </c>
      <c r="C63" s="54"/>
      <c r="D63" s="54"/>
      <c r="E63" s="55">
        <f>(Gällande!$E$30*Gällande!$A$4)+((Resultatlista!D63-(Gällande!$E$29*Gällande!$A$4))/Gällande!$H$29)</f>
        <v>131.75463615023511</v>
      </c>
      <c r="F63" s="54">
        <f t="shared" si="2"/>
        <v>81</v>
      </c>
      <c r="G63" s="59"/>
      <c r="H63" s="59"/>
      <c r="I63" s="59"/>
      <c r="J63" s="59"/>
    </row>
    <row r="64" spans="1:10" x14ac:dyDescent="0.25">
      <c r="A64" s="139"/>
      <c r="B64" s="53" t="s">
        <v>126</v>
      </c>
      <c r="C64" s="54"/>
      <c r="D64" s="54"/>
      <c r="E64" s="55">
        <f>(Gällande!$E$30*Gällande!$A$4)+((Resultatlista!D64-(Gällande!$E$29*Gällande!$A$4))/Gällande!$H$29)</f>
        <v>131.75463615023511</v>
      </c>
      <c r="F64" s="54">
        <f t="shared" si="2"/>
        <v>81</v>
      </c>
      <c r="G64" s="59"/>
      <c r="H64" s="59"/>
      <c r="I64" s="59"/>
      <c r="J64" s="59"/>
    </row>
    <row r="65" spans="1:10" x14ac:dyDescent="0.25">
      <c r="A65" s="138"/>
      <c r="B65" s="79" t="s">
        <v>127</v>
      </c>
      <c r="C65" s="63"/>
      <c r="D65" s="63"/>
      <c r="E65" s="64">
        <f>(Gällande!$E$30*Gällande!$A$4)+((Resultatlista!D65-(Gällande!$E$30*Gällande!$A$4))/Gällande!$H$30)</f>
        <v>0</v>
      </c>
      <c r="F65" s="63">
        <f t="shared" si="2"/>
        <v>84</v>
      </c>
      <c r="G65" s="59"/>
      <c r="H65" s="59"/>
      <c r="I65" s="59"/>
      <c r="J65" s="59"/>
    </row>
    <row r="66" spans="1:10" x14ac:dyDescent="0.25">
      <c r="A66" s="138"/>
      <c r="B66" s="79" t="s">
        <v>127</v>
      </c>
      <c r="C66" s="63"/>
      <c r="D66" s="63"/>
      <c r="E66" s="64">
        <f>(Gällande!$E$30*Gällande!$A$4)+((Resultatlista!D66-(Gällande!$E$30*Gällande!$A$4))/Gällande!$H$30)</f>
        <v>0</v>
      </c>
      <c r="F66" s="63">
        <f t="shared" si="2"/>
        <v>84</v>
      </c>
      <c r="G66" s="59"/>
      <c r="H66" s="59"/>
      <c r="I66" s="59"/>
      <c r="J66" s="59"/>
    </row>
    <row r="67" spans="1:10" x14ac:dyDescent="0.25">
      <c r="A67" s="138"/>
      <c r="B67" s="79" t="s">
        <v>127</v>
      </c>
      <c r="C67" s="63"/>
      <c r="D67" s="63"/>
      <c r="E67" s="64">
        <f>(Gällande!$E$30*Gällande!$A$4)+((Resultatlista!D67-(Gällande!$E$30*Gällande!$A$4))/Gällande!$H$30)</f>
        <v>0</v>
      </c>
      <c r="F67" s="63">
        <f t="shared" si="2"/>
        <v>84</v>
      </c>
      <c r="G67" s="59"/>
      <c r="H67" s="59"/>
      <c r="I67" s="59"/>
      <c r="J67" s="59"/>
    </row>
    <row r="68" spans="1:10" x14ac:dyDescent="0.25">
      <c r="A68" s="138"/>
      <c r="B68" s="79" t="s">
        <v>127</v>
      </c>
      <c r="C68" s="63"/>
      <c r="D68" s="63"/>
      <c r="E68" s="64">
        <f>(Gällande!$E$30*Gällande!$A$4)+((Resultatlista!D68-(Gällande!$E$30*Gällande!$A$4))/Gällande!$H$30)</f>
        <v>0</v>
      </c>
      <c r="F68" s="63">
        <f t="shared" si="2"/>
        <v>84</v>
      </c>
      <c r="G68" s="59"/>
      <c r="H68" s="59"/>
      <c r="I68" s="59"/>
      <c r="J68" s="59"/>
    </row>
    <row r="69" spans="1:10" x14ac:dyDescent="0.25">
      <c r="A69" s="139"/>
      <c r="B69" s="106" t="s">
        <v>128</v>
      </c>
      <c r="C69" s="104"/>
      <c r="D69" s="104"/>
      <c r="E69" s="105"/>
      <c r="F69" s="104"/>
      <c r="G69" s="59"/>
      <c r="H69" s="59"/>
      <c r="I69" s="59"/>
      <c r="J69" s="59"/>
    </row>
    <row r="70" spans="1:10" x14ac:dyDescent="0.25">
      <c r="A70" s="139"/>
      <c r="B70" s="106" t="s">
        <v>128</v>
      </c>
      <c r="C70" s="104"/>
      <c r="D70" s="104"/>
      <c r="E70" s="105"/>
      <c r="F70" s="104"/>
      <c r="G70" s="59"/>
      <c r="H70" s="59"/>
      <c r="I70" s="59"/>
      <c r="J70" s="59"/>
    </row>
    <row r="71" spans="1:10" x14ac:dyDescent="0.25">
      <c r="A71" s="139"/>
      <c r="B71" s="53" t="s">
        <v>129</v>
      </c>
      <c r="C71" s="54"/>
      <c r="D71" s="54"/>
      <c r="E71" s="55">
        <f>(Gällande!$E$30*Gällande!$A$4)+((Resultatlista!D71-(Gällande!$E$32*Gällande!$A$4))/Gällande!$H$32)</f>
        <v>251.70797491039332</v>
      </c>
      <c r="F71" s="54">
        <f t="shared" si="2"/>
        <v>76</v>
      </c>
      <c r="G71" s="59"/>
      <c r="H71" s="59"/>
      <c r="I71" s="59"/>
      <c r="J71" s="59"/>
    </row>
    <row r="72" spans="1:10" x14ac:dyDescent="0.25">
      <c r="A72" s="139"/>
      <c r="B72" s="53" t="s">
        <v>129</v>
      </c>
      <c r="C72" s="54"/>
      <c r="D72" s="54"/>
      <c r="E72" s="55">
        <f>(Gällande!$E$30*Gällande!$A$4)+((Resultatlista!D72-(Gällande!$E$32*Gällande!$A$4))/Gällande!$H$32)</f>
        <v>251.70797491039332</v>
      </c>
      <c r="F72" s="54">
        <f t="shared" si="2"/>
        <v>76</v>
      </c>
      <c r="G72" s="59"/>
      <c r="H72" s="59"/>
      <c r="I72" s="59"/>
      <c r="J72" s="59"/>
    </row>
    <row r="73" spans="1:10" x14ac:dyDescent="0.25">
      <c r="A73" s="139"/>
      <c r="B73" s="53" t="s">
        <v>129</v>
      </c>
      <c r="C73" s="54"/>
      <c r="D73" s="54"/>
      <c r="E73" s="55">
        <f>(Gällande!$E$30*Gällande!$A$4)+((Resultatlista!D73-(Gällande!$E$32*Gällande!$A$4))/Gällande!$H$32)</f>
        <v>251.70797491039332</v>
      </c>
      <c r="F73" s="54">
        <f t="shared" ref="F73:F104" si="3">_xlfn.RANK.EQ(E73,$E$6:$E$116,0)</f>
        <v>76</v>
      </c>
      <c r="G73" s="59"/>
      <c r="H73" s="59"/>
      <c r="I73" s="59"/>
      <c r="J73" s="59"/>
    </row>
    <row r="74" spans="1:10" x14ac:dyDescent="0.25">
      <c r="A74" s="139"/>
      <c r="B74" s="136" t="s">
        <v>130</v>
      </c>
      <c r="C74" s="63"/>
      <c r="D74" s="63"/>
      <c r="E74" s="64">
        <f>(Gällande!$E$30*Gällande!$A$4)+((Resultatlista!D74-(Gällande!$E$33*Gällande!$A$4))/Gällande!$H$33)</f>
        <v>-50.650134563629649</v>
      </c>
      <c r="F74" s="63">
        <f t="shared" si="3"/>
        <v>88</v>
      </c>
      <c r="G74" s="59"/>
      <c r="H74" s="59"/>
      <c r="I74" s="59"/>
      <c r="J74" s="59"/>
    </row>
    <row r="75" spans="1:10" x14ac:dyDescent="0.25">
      <c r="A75" s="139"/>
      <c r="B75" s="136" t="s">
        <v>130</v>
      </c>
      <c r="C75" s="63"/>
      <c r="D75" s="63"/>
      <c r="E75" s="64">
        <f>(Gällande!$E$30*Gällande!$A$4)+((Resultatlista!D75-(Gällande!$E$33*Gällande!$A$4))/Gällande!$H$33)</f>
        <v>-50.650134563629649</v>
      </c>
      <c r="F75" s="63">
        <f t="shared" si="3"/>
        <v>88</v>
      </c>
      <c r="G75" s="59"/>
      <c r="H75" s="59"/>
      <c r="I75" s="59"/>
      <c r="J75" s="59"/>
    </row>
    <row r="76" spans="1:10" x14ac:dyDescent="0.25">
      <c r="A76" s="139"/>
      <c r="B76" s="53" t="s">
        <v>131</v>
      </c>
      <c r="C76" s="54"/>
      <c r="D76" s="54"/>
      <c r="E76" s="55">
        <f>(Gällande!$E$30*Gällande!$A$4)+((Resultatlista!D76-(Gällande!$E$34*Gällande!$A$4))/Gällande!$H$34)</f>
        <v>277.33641729205806</v>
      </c>
      <c r="F76" s="54">
        <f t="shared" si="3"/>
        <v>74</v>
      </c>
      <c r="G76" s="59"/>
      <c r="H76" s="59"/>
      <c r="I76" s="59"/>
      <c r="J76" s="59"/>
    </row>
    <row r="77" spans="1:10" x14ac:dyDescent="0.25">
      <c r="A77" s="139"/>
      <c r="B77" s="53" t="s">
        <v>131</v>
      </c>
      <c r="C77" s="54"/>
      <c r="D77" s="54"/>
      <c r="E77" s="55">
        <f>(Gällande!$E$30*Gällande!$A$4)+((Resultatlista!D77-(Gällande!$E$34*Gällande!$A$4))/Gällande!$H$34)</f>
        <v>277.33641729205806</v>
      </c>
      <c r="F77" s="54">
        <f t="shared" si="3"/>
        <v>74</v>
      </c>
      <c r="G77" s="59"/>
      <c r="H77" s="59"/>
      <c r="I77" s="59"/>
      <c r="J77" s="59"/>
    </row>
    <row r="78" spans="1:10" x14ac:dyDescent="0.25">
      <c r="A78" s="139"/>
      <c r="B78" s="106" t="s">
        <v>133</v>
      </c>
      <c r="C78" s="104"/>
      <c r="D78" s="104"/>
      <c r="E78" s="105"/>
      <c r="F78" s="104"/>
      <c r="G78" s="59"/>
      <c r="H78" s="59"/>
      <c r="I78" s="59"/>
      <c r="J78" s="59"/>
    </row>
    <row r="79" spans="1:10" x14ac:dyDescent="0.25">
      <c r="A79" s="139"/>
      <c r="B79" s="106" t="s">
        <v>133</v>
      </c>
      <c r="C79" s="104"/>
      <c r="D79" s="104"/>
      <c r="E79" s="105"/>
      <c r="F79" s="104"/>
      <c r="G79" s="59"/>
      <c r="H79" s="59"/>
      <c r="I79" s="59"/>
      <c r="J79" s="59"/>
    </row>
    <row r="80" spans="1:10" x14ac:dyDescent="0.25">
      <c r="A80" s="139"/>
      <c r="B80" s="136" t="s">
        <v>132</v>
      </c>
      <c r="C80" s="63"/>
      <c r="D80" s="63"/>
      <c r="E80" s="64">
        <f>(Gällande!$E$30*Gällande!$A$4)+((Resultatlista!D80-(Gällande!$E$36*Gällande!$A$4))/Gällande!$H$36)</f>
        <v>227.82522823424586</v>
      </c>
      <c r="F80" s="63">
        <f t="shared" si="3"/>
        <v>79</v>
      </c>
      <c r="G80" s="59"/>
      <c r="H80" s="59"/>
      <c r="I80" s="59"/>
      <c r="J80" s="59"/>
    </row>
    <row r="81" spans="1:10" x14ac:dyDescent="0.25">
      <c r="A81" s="139"/>
      <c r="B81" s="136" t="s">
        <v>132</v>
      </c>
      <c r="C81" s="63"/>
      <c r="D81" s="63"/>
      <c r="E81" s="64">
        <f>(Gällande!$E$30*Gällande!$A$4)+((Resultatlista!D81-(Gällande!$E$36*Gällande!$A$4))/Gällande!$H$36)</f>
        <v>227.82522823424586</v>
      </c>
      <c r="F81" s="63">
        <f t="shared" si="3"/>
        <v>79</v>
      </c>
      <c r="G81" s="59"/>
      <c r="H81" s="59"/>
      <c r="I81" s="59"/>
      <c r="J81" s="59"/>
    </row>
    <row r="82" spans="1:10" x14ac:dyDescent="0.25">
      <c r="A82" s="139"/>
      <c r="B82" s="53" t="s">
        <v>135</v>
      </c>
      <c r="C82" s="54"/>
      <c r="D82" s="54"/>
      <c r="E82" s="55">
        <f>(Gällande!$E$30*Gällande!$A$4)+((Resultatlista!D82-(Gällande!$E$37*Gällande!$A$4))/Gällande!$H$37)</f>
        <v>470.70962666666657</v>
      </c>
      <c r="F82" s="54">
        <f t="shared" si="3"/>
        <v>60</v>
      </c>
      <c r="G82" s="59"/>
      <c r="H82" s="59"/>
      <c r="I82" s="59"/>
      <c r="J82" s="59"/>
    </row>
    <row r="83" spans="1:10" x14ac:dyDescent="0.25">
      <c r="A83" s="139"/>
      <c r="B83" s="53" t="s">
        <v>135</v>
      </c>
      <c r="C83" s="54"/>
      <c r="D83" s="54"/>
      <c r="E83" s="55">
        <f>(Gällande!$E$30*Gällande!$A$4)+((Resultatlista!D83-(Gällande!$E$37*Gällande!$A$4))/Gällande!$H$37)</f>
        <v>470.70962666666657</v>
      </c>
      <c r="F83" s="54">
        <f t="shared" si="3"/>
        <v>60</v>
      </c>
      <c r="G83" s="59"/>
      <c r="H83" s="59"/>
      <c r="I83" s="59"/>
      <c r="J83" s="59"/>
    </row>
    <row r="84" spans="1:10" x14ac:dyDescent="0.25">
      <c r="A84" s="139"/>
      <c r="B84" s="136" t="s">
        <v>136</v>
      </c>
      <c r="C84" s="63"/>
      <c r="D84" s="63"/>
      <c r="E84" s="64">
        <f>(Gällande!$E$30*Gällande!$A$4)+((Resultatlista!D84-(Gällande!$E$38*Gällande!$A$4))/Gällande!$H$38)</f>
        <v>521.8049989880592</v>
      </c>
      <c r="F84" s="63">
        <f t="shared" si="3"/>
        <v>50</v>
      </c>
      <c r="G84" s="59"/>
      <c r="H84" s="59"/>
      <c r="I84" s="59"/>
      <c r="J84" s="59"/>
    </row>
    <row r="85" spans="1:10" x14ac:dyDescent="0.25">
      <c r="A85" s="139"/>
      <c r="B85" s="136" t="s">
        <v>136</v>
      </c>
      <c r="C85" s="63"/>
      <c r="D85" s="63"/>
      <c r="E85" s="64">
        <f>(Gällande!$E$30*Gällande!$A$4)+((Resultatlista!D85-(Gällande!$E$38*Gällande!$A$4))/Gällande!$H$38)</f>
        <v>521.8049989880592</v>
      </c>
      <c r="F85" s="63">
        <f t="shared" si="3"/>
        <v>50</v>
      </c>
      <c r="G85" s="59"/>
      <c r="H85" s="59"/>
      <c r="I85" s="59"/>
      <c r="J85" s="59"/>
    </row>
    <row r="86" spans="1:10" x14ac:dyDescent="0.25">
      <c r="A86" s="139"/>
      <c r="B86" s="136" t="s">
        <v>136</v>
      </c>
      <c r="C86" s="63"/>
      <c r="D86" s="63"/>
      <c r="E86" s="64">
        <f>(Gällande!$E$30*Gällande!$A$4)+((Resultatlista!D86-(Gällande!$E$38*Gällande!$A$4))/Gällande!$H$38)</f>
        <v>521.8049989880592</v>
      </c>
      <c r="F86" s="63">
        <f t="shared" si="3"/>
        <v>50</v>
      </c>
      <c r="G86" s="59"/>
      <c r="H86" s="59"/>
      <c r="I86" s="59"/>
      <c r="J86" s="59"/>
    </row>
    <row r="87" spans="1:10" x14ac:dyDescent="0.25">
      <c r="A87" s="139"/>
      <c r="B87" s="53" t="s">
        <v>137</v>
      </c>
      <c r="C87" s="54"/>
      <c r="D87" s="54"/>
      <c r="E87" s="55">
        <f>(Gällande!$E$30*Gällande!$A$4)+((Resultatlista!D87-(Gällande!$E$39*Gällande!$A$4))/Gällande!$H$39)</f>
        <v>505.81554010609193</v>
      </c>
      <c r="F87" s="54">
        <f t="shared" si="3"/>
        <v>53</v>
      </c>
      <c r="G87" s="59"/>
      <c r="H87" s="59"/>
      <c r="I87" s="59"/>
      <c r="J87" s="59"/>
    </row>
    <row r="88" spans="1:10" x14ac:dyDescent="0.25">
      <c r="A88" s="139"/>
      <c r="B88" s="53" t="s">
        <v>137</v>
      </c>
      <c r="C88" s="54"/>
      <c r="D88" s="54"/>
      <c r="E88" s="55">
        <f>(Gällande!$E$30*Gällande!$A$4)+((Resultatlista!D88-(Gällande!$E$39*Gällande!$A$4))/Gällande!$H$39)</f>
        <v>505.81554010609193</v>
      </c>
      <c r="F88" s="54">
        <f t="shared" si="3"/>
        <v>53</v>
      </c>
      <c r="G88" s="59"/>
      <c r="H88" s="59"/>
      <c r="I88" s="59"/>
      <c r="J88" s="59"/>
    </row>
    <row r="89" spans="1:10" x14ac:dyDescent="0.25">
      <c r="A89" s="139"/>
      <c r="B89" s="53" t="s">
        <v>137</v>
      </c>
      <c r="C89" s="54"/>
      <c r="D89" s="54"/>
      <c r="E89" s="55">
        <f>(Gällande!$E$30*Gällande!$A$4)+((Resultatlista!D89-(Gällande!$E$39*Gällande!$A$4))/Gällande!$H$39)</f>
        <v>505.81554010609193</v>
      </c>
      <c r="F89" s="54">
        <f t="shared" si="3"/>
        <v>53</v>
      </c>
      <c r="G89" s="59"/>
      <c r="H89" s="59"/>
      <c r="I89" s="59"/>
      <c r="J89" s="59"/>
    </row>
    <row r="90" spans="1:10" x14ac:dyDescent="0.25">
      <c r="A90" s="139"/>
      <c r="B90" s="53" t="s">
        <v>137</v>
      </c>
      <c r="C90" s="54"/>
      <c r="D90" s="54"/>
      <c r="E90" s="55">
        <f>(Gällande!$E$30*Gällande!$A$4)+((Resultatlista!D90-(Gällande!$E$39*Gällande!$A$4))/Gällande!$H$39)</f>
        <v>505.81554010609193</v>
      </c>
      <c r="F90" s="54">
        <f t="shared" si="3"/>
        <v>53</v>
      </c>
      <c r="G90" s="59"/>
      <c r="H90" s="59"/>
      <c r="I90" s="59"/>
      <c r="J90" s="59"/>
    </row>
    <row r="91" spans="1:10" x14ac:dyDescent="0.25">
      <c r="A91" s="139"/>
      <c r="B91" s="136" t="s">
        <v>138</v>
      </c>
      <c r="C91" s="63"/>
      <c r="D91" s="63"/>
      <c r="E91" s="64">
        <f>(Gällande!$E$30*Gällande!$A$4)+((Resultatlista!D91-(Gällande!$E$40*Gällande!$A$4))/Gällande!$H$40)</f>
        <v>572.97243074173366</v>
      </c>
      <c r="F91" s="63">
        <f t="shared" si="3"/>
        <v>40</v>
      </c>
      <c r="G91" s="59"/>
      <c r="H91" s="59"/>
      <c r="I91" s="59"/>
      <c r="J91" s="59"/>
    </row>
    <row r="92" spans="1:10" x14ac:dyDescent="0.25">
      <c r="A92" s="139"/>
      <c r="B92" s="136" t="s">
        <v>138</v>
      </c>
      <c r="C92" s="63"/>
      <c r="D92" s="63"/>
      <c r="E92" s="64">
        <f>(Gällande!$E$30*Gällande!$A$4)+((Resultatlista!D92-(Gällande!$E$40*Gällande!$A$4))/Gällande!$H$40)</f>
        <v>572.97243074173366</v>
      </c>
      <c r="F92" s="63">
        <f t="shared" si="3"/>
        <v>40</v>
      </c>
      <c r="G92" s="59"/>
      <c r="H92" s="59"/>
      <c r="I92" s="59"/>
      <c r="J92" s="59"/>
    </row>
    <row r="93" spans="1:10" x14ac:dyDescent="0.25">
      <c r="A93" s="139"/>
      <c r="B93" s="53" t="s">
        <v>134</v>
      </c>
      <c r="C93" s="54"/>
      <c r="D93" s="54"/>
      <c r="E93" s="55">
        <f>(Gällande!$E$30*Gällande!$A$4)+((Resultatlista!D93-(Gällande!$E$41*Gällande!$A$4))/Gällande!$H$41)</f>
        <v>278.04501777777807</v>
      </c>
      <c r="F93" s="54">
        <f t="shared" si="3"/>
        <v>71</v>
      </c>
      <c r="G93" s="59"/>
      <c r="H93" s="59"/>
      <c r="I93" s="59"/>
      <c r="J93" s="59"/>
    </row>
    <row r="94" spans="1:10" x14ac:dyDescent="0.25">
      <c r="A94" s="139"/>
      <c r="B94" s="53" t="s">
        <v>134</v>
      </c>
      <c r="C94" s="54"/>
      <c r="D94" s="54"/>
      <c r="E94" s="55">
        <f>(Gällande!$E$30*Gällande!$A$4)+((Resultatlista!D94-(Gällande!$E$41*Gällande!$A$4))/Gällande!$H$41)</f>
        <v>278.04501777777807</v>
      </c>
      <c r="F94" s="54">
        <f t="shared" si="3"/>
        <v>71</v>
      </c>
      <c r="G94" s="59"/>
      <c r="H94" s="59"/>
      <c r="I94" s="59"/>
      <c r="J94" s="59"/>
    </row>
    <row r="95" spans="1:10" x14ac:dyDescent="0.25">
      <c r="A95" s="139"/>
      <c r="B95" s="53" t="s">
        <v>134</v>
      </c>
      <c r="C95" s="54"/>
      <c r="D95" s="54"/>
      <c r="E95" s="55">
        <f>(Gällande!$E$30*Gällande!$A$4)+((Resultatlista!D95-(Gällande!$E$41*Gällande!$A$4))/Gällande!$H$41)</f>
        <v>278.04501777777807</v>
      </c>
      <c r="F95" s="54">
        <f t="shared" si="3"/>
        <v>71</v>
      </c>
      <c r="G95" s="59"/>
      <c r="H95" s="59"/>
      <c r="I95" s="59"/>
      <c r="J95" s="59"/>
    </row>
    <row r="96" spans="1:10" x14ac:dyDescent="0.25">
      <c r="A96" s="139"/>
      <c r="B96" s="106" t="s">
        <v>139</v>
      </c>
      <c r="C96" s="104"/>
      <c r="D96" s="104"/>
      <c r="E96" s="105"/>
      <c r="F96" s="104"/>
      <c r="G96" s="59"/>
      <c r="H96" s="59"/>
      <c r="I96" s="59"/>
      <c r="J96" s="59"/>
    </row>
    <row r="97" spans="1:10" x14ac:dyDescent="0.25">
      <c r="A97" s="139"/>
      <c r="B97" s="106" t="s">
        <v>139</v>
      </c>
      <c r="C97" s="104"/>
      <c r="D97" s="104"/>
      <c r="E97" s="105"/>
      <c r="F97" s="104"/>
      <c r="G97" s="59"/>
      <c r="H97" s="59"/>
      <c r="I97" s="59"/>
      <c r="J97" s="59"/>
    </row>
    <row r="98" spans="1:10" x14ac:dyDescent="0.25">
      <c r="A98" s="139"/>
      <c r="B98" s="136" t="s">
        <v>140</v>
      </c>
      <c r="C98" s="63"/>
      <c r="D98" s="63"/>
      <c r="E98" s="64">
        <f>(Gällande!$E$30*Gällande!$A$4)+((Resultatlista!D98-(Gällande!$E$43*Gällande!$A$4))/Gällande!$H$43)</f>
        <v>626.62076023391808</v>
      </c>
      <c r="F98" s="63">
        <f t="shared" si="3"/>
        <v>17</v>
      </c>
      <c r="G98" s="59"/>
      <c r="H98" s="59"/>
      <c r="I98" s="59"/>
      <c r="J98" s="59"/>
    </row>
    <row r="99" spans="1:10" x14ac:dyDescent="0.25">
      <c r="A99" s="139"/>
      <c r="B99" s="136" t="s">
        <v>140</v>
      </c>
      <c r="C99" s="63"/>
      <c r="D99" s="63"/>
      <c r="E99" s="64">
        <f>(Gällande!$E$30*Gällande!$A$4)+((Resultatlista!D99-(Gällande!$E$43*Gällande!$A$4))/Gällande!$H$43)</f>
        <v>626.62076023391808</v>
      </c>
      <c r="F99" s="63">
        <f t="shared" si="3"/>
        <v>17</v>
      </c>
      <c r="G99" s="59"/>
      <c r="H99" s="59"/>
      <c r="I99" s="59"/>
      <c r="J99" s="59"/>
    </row>
    <row r="100" spans="1:10" x14ac:dyDescent="0.25">
      <c r="A100" s="139"/>
      <c r="B100" s="53" t="s">
        <v>141</v>
      </c>
      <c r="C100" s="54"/>
      <c r="D100" s="54"/>
      <c r="E100" s="55">
        <f>(Gällande!$E$30*Gällande!$A$4)+((Resultatlista!D100-(Gällande!$E$44*Gällande!$A$4))/Gällande!$H$44)</f>
        <v>625.52752225519282</v>
      </c>
      <c r="F100" s="54">
        <f t="shared" si="3"/>
        <v>19</v>
      </c>
      <c r="G100" s="59"/>
      <c r="H100" s="59"/>
      <c r="I100" s="59"/>
      <c r="J100" s="59"/>
    </row>
    <row r="101" spans="1:10" x14ac:dyDescent="0.25">
      <c r="A101" s="139"/>
      <c r="B101" s="53" t="s">
        <v>141</v>
      </c>
      <c r="C101" s="54"/>
      <c r="D101" s="54"/>
      <c r="E101" s="55">
        <f>(Gällande!$E$30*Gällande!$A$4)+((Resultatlista!D101-(Gällande!$E$44*Gällande!$A$4))/Gällande!$H$44)</f>
        <v>625.52752225519282</v>
      </c>
      <c r="F101" s="54">
        <f t="shared" si="3"/>
        <v>19</v>
      </c>
      <c r="G101" s="59"/>
      <c r="H101" s="59"/>
      <c r="I101" s="59"/>
      <c r="J101" s="59"/>
    </row>
    <row r="102" spans="1:10" x14ac:dyDescent="0.25">
      <c r="A102" s="139"/>
      <c r="B102" s="53" t="s">
        <v>141</v>
      </c>
      <c r="C102" s="54"/>
      <c r="D102" s="54"/>
      <c r="E102" s="55">
        <f>(Gällande!$E$30*Gällande!$A$4)+((Resultatlista!D102-(Gällande!$E$44*Gällande!$A$4))/Gällande!$H$44)</f>
        <v>625.52752225519282</v>
      </c>
      <c r="F102" s="54">
        <f t="shared" si="3"/>
        <v>19</v>
      </c>
      <c r="G102" s="59"/>
      <c r="H102" s="59"/>
      <c r="I102" s="59"/>
      <c r="J102" s="59"/>
    </row>
    <row r="103" spans="1:10" x14ac:dyDescent="0.25">
      <c r="A103" s="139"/>
      <c r="B103" s="136" t="s">
        <v>142</v>
      </c>
      <c r="C103" s="63"/>
      <c r="D103" s="63"/>
      <c r="E103" s="64">
        <f>(Gällande!$E$30*Gällande!$A$4)+((Resultatlista!D103-(Gällande!$E$45*Gällande!$A$4))/Gällande!$H$45)</f>
        <v>397.2862424454417</v>
      </c>
      <c r="F103" s="63">
        <f t="shared" si="3"/>
        <v>64</v>
      </c>
      <c r="G103" s="59"/>
      <c r="H103" s="59"/>
      <c r="I103" s="59"/>
      <c r="J103" s="59"/>
    </row>
    <row r="104" spans="1:10" x14ac:dyDescent="0.25">
      <c r="A104" s="139"/>
      <c r="B104" s="136" t="s">
        <v>142</v>
      </c>
      <c r="C104" s="63"/>
      <c r="D104" s="63"/>
      <c r="E104" s="64">
        <f>(Gällande!$E$30*Gällande!$A$4)+((Resultatlista!D104-(Gällande!$E$45*Gällande!$A$4))/Gällande!$H$45)</f>
        <v>397.2862424454417</v>
      </c>
      <c r="F104" s="63">
        <f t="shared" si="3"/>
        <v>64</v>
      </c>
      <c r="G104" s="59"/>
      <c r="H104" s="59"/>
      <c r="I104" s="59"/>
      <c r="J104" s="59"/>
    </row>
    <row r="105" spans="1:10" x14ac:dyDescent="0.25">
      <c r="A105" s="139"/>
      <c r="B105" s="136" t="s">
        <v>142</v>
      </c>
      <c r="C105" s="63"/>
      <c r="D105" s="63"/>
      <c r="E105" s="64">
        <f>(Gällande!$E$30*Gällande!$A$4)+((Resultatlista!D105-(Gällande!$E$45*Gällande!$A$4))/Gällande!$H$45)</f>
        <v>397.2862424454417</v>
      </c>
      <c r="F105" s="63">
        <f t="shared" ref="F105:F115" si="4">_xlfn.RANK.EQ(E105,$E$6:$E$116,0)</f>
        <v>64</v>
      </c>
      <c r="G105" s="59"/>
      <c r="H105" s="59"/>
      <c r="I105" s="59"/>
      <c r="J105" s="59"/>
    </row>
    <row r="106" spans="1:10" x14ac:dyDescent="0.25">
      <c r="A106" s="139"/>
      <c r="B106" s="136" t="s">
        <v>142</v>
      </c>
      <c r="C106" s="63"/>
      <c r="D106" s="63"/>
      <c r="E106" s="64">
        <f>(Gällande!$E$30*Gällande!$A$4)+((Resultatlista!D106-(Gällande!$E$45*Gällande!$A$4))/Gällande!$H$45)</f>
        <v>397.2862424454417</v>
      </c>
      <c r="F106" s="63">
        <f t="shared" si="4"/>
        <v>64</v>
      </c>
      <c r="G106" s="59"/>
      <c r="H106" s="59"/>
      <c r="I106" s="59"/>
      <c r="J106" s="59"/>
    </row>
    <row r="107" spans="1:10" x14ac:dyDescent="0.25">
      <c r="A107" s="139"/>
      <c r="B107" s="53" t="s">
        <v>143</v>
      </c>
      <c r="C107" s="54"/>
      <c r="D107" s="54"/>
      <c r="E107" s="55">
        <f>(Gällande!$E$30*Gällande!$A$4)+((Resultatlista!D107-(Gällande!$E$46*Gällande!$A$4))/Gällande!$H$46)</f>
        <v>714.77808663158692</v>
      </c>
      <c r="F107" s="54">
        <f t="shared" si="4"/>
        <v>5</v>
      </c>
      <c r="G107" s="59"/>
      <c r="H107" s="59"/>
      <c r="I107" s="59"/>
      <c r="J107" s="59"/>
    </row>
    <row r="108" spans="1:10" x14ac:dyDescent="0.25">
      <c r="A108" s="139"/>
      <c r="B108" s="53" t="s">
        <v>143</v>
      </c>
      <c r="C108" s="54"/>
      <c r="D108" s="54"/>
      <c r="E108" s="55">
        <f>(Gällande!$E$30*Gällande!$A$4)+((Resultatlista!D108-(Gällande!$E$46*Gällande!$A$4))/Gällande!$H$46)</f>
        <v>714.77808663158692</v>
      </c>
      <c r="F108" s="54">
        <f t="shared" si="4"/>
        <v>5</v>
      </c>
      <c r="G108" s="59"/>
      <c r="H108" s="59"/>
      <c r="I108" s="59"/>
      <c r="J108" s="59"/>
    </row>
    <row r="109" spans="1:10" x14ac:dyDescent="0.25">
      <c r="A109" s="139"/>
      <c r="B109" s="136" t="s">
        <v>144</v>
      </c>
      <c r="C109" s="63"/>
      <c r="D109" s="63"/>
      <c r="E109" s="64">
        <f>(Gällande!$E$30*Gällande!$A$4)+((Resultatlista!D109-(Gällande!$E$47*Gällande!$A$4))/Gällande!$H$47)</f>
        <v>604.94344771241822</v>
      </c>
      <c r="F109" s="63">
        <f t="shared" si="4"/>
        <v>29</v>
      </c>
      <c r="G109" s="59"/>
      <c r="H109" s="59"/>
      <c r="I109" s="59"/>
      <c r="J109" s="59"/>
    </row>
    <row r="110" spans="1:10" x14ac:dyDescent="0.25">
      <c r="A110" s="139"/>
      <c r="B110" s="136" t="s">
        <v>144</v>
      </c>
      <c r="C110" s="63"/>
      <c r="D110" s="63"/>
      <c r="E110" s="64">
        <f>(Gällande!$E$30*Gällande!$A$4)+((Resultatlista!D110-(Gällande!$E$47*Gällande!$A$4))/Gällande!$H$47)</f>
        <v>604.94344771241822</v>
      </c>
      <c r="F110" s="63">
        <f t="shared" si="4"/>
        <v>29</v>
      </c>
      <c r="G110" s="59"/>
      <c r="H110" s="59"/>
      <c r="I110" s="59"/>
      <c r="J110" s="59"/>
    </row>
    <row r="111" spans="1:10" x14ac:dyDescent="0.25">
      <c r="A111" s="139"/>
      <c r="B111" s="136" t="s">
        <v>144</v>
      </c>
      <c r="C111" s="63"/>
      <c r="D111" s="63"/>
      <c r="E111" s="64">
        <f>(Gällande!$E$30*Gällande!$A$4)+((Resultatlista!D111-(Gällande!$E$47*Gällande!$A$4))/Gällande!$H$47)</f>
        <v>604.94344771241822</v>
      </c>
      <c r="F111" s="63">
        <f t="shared" si="4"/>
        <v>29</v>
      </c>
      <c r="G111" s="59"/>
      <c r="H111" s="59"/>
      <c r="I111" s="59"/>
      <c r="J111" s="59"/>
    </row>
    <row r="112" spans="1:10" x14ac:dyDescent="0.25">
      <c r="A112" s="139"/>
      <c r="B112" s="53" t="s">
        <v>145</v>
      </c>
      <c r="C112" s="54"/>
      <c r="D112" s="54"/>
      <c r="E112" s="55">
        <f>(Gällande!$E$30*Gällande!$A$4)+((Resultatlista!D112-(Gällande!$E$48*Gällande!$A$4))/Gällande!$H$48)</f>
        <v>421.24769677760128</v>
      </c>
      <c r="F112" s="54">
        <f t="shared" si="4"/>
        <v>62</v>
      </c>
      <c r="G112" s="59"/>
      <c r="H112" s="59"/>
      <c r="I112" s="59"/>
      <c r="J112" s="59"/>
    </row>
    <row r="113" spans="1:10" x14ac:dyDescent="0.25">
      <c r="A113" s="139"/>
      <c r="B113" s="53" t="s">
        <v>145</v>
      </c>
      <c r="C113" s="54"/>
      <c r="D113" s="54"/>
      <c r="E113" s="55">
        <f>(Gällande!$E$30*Gällande!$A$4)+((Resultatlista!D113-(Gällande!$E$48*Gällande!$A$4))/Gällande!$H$48)</f>
        <v>421.24769677760128</v>
      </c>
      <c r="F113" s="54">
        <f t="shared" si="4"/>
        <v>62</v>
      </c>
      <c r="G113" s="59"/>
      <c r="H113" s="59"/>
      <c r="I113" s="59"/>
      <c r="J113" s="59"/>
    </row>
    <row r="114" spans="1:10" x14ac:dyDescent="0.25">
      <c r="A114" s="139"/>
      <c r="B114" s="136" t="s">
        <v>146</v>
      </c>
      <c r="C114" s="63"/>
      <c r="D114" s="63"/>
      <c r="E114" s="64">
        <f>(Gällande!$E$30*Gällande!$A$4)+((Resultatlista!D114-(Gällande!$E$49*Gällande!$A$4))/Gällande!$H$49)</f>
        <v>621.84861838440111</v>
      </c>
      <c r="F114" s="63">
        <f t="shared" si="4"/>
        <v>22</v>
      </c>
      <c r="G114" s="59"/>
      <c r="H114" s="59"/>
      <c r="I114" s="59"/>
      <c r="J114" s="59"/>
    </row>
    <row r="115" spans="1:10" x14ac:dyDescent="0.25">
      <c r="A115" s="139"/>
      <c r="B115" s="136" t="s">
        <v>146</v>
      </c>
      <c r="C115" s="63"/>
      <c r="D115" s="63"/>
      <c r="E115" s="64">
        <f>(Gällande!$E$30*Gällande!$A$4)+((Resultatlista!D115-(Gällande!$E$49*Gällande!$A$4))/Gällande!$H$49)</f>
        <v>621.84861838440111</v>
      </c>
      <c r="F115" s="63">
        <f t="shared" si="4"/>
        <v>22</v>
      </c>
      <c r="G115" s="59"/>
      <c r="H115" s="59"/>
      <c r="I115" s="59"/>
      <c r="J115" s="59"/>
    </row>
    <row r="116" spans="1:10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x14ac:dyDescent="0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x14ac:dyDescent="0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0"/>
  <sheetViews>
    <sheetView zoomScale="90" zoomScaleNormal="90" workbookViewId="0">
      <selection activeCell="K41" sqref="K41"/>
    </sheetView>
  </sheetViews>
  <sheetFormatPr defaultRowHeight="15" x14ac:dyDescent="0.25"/>
  <cols>
    <col min="1" max="13" width="11" customWidth="1"/>
  </cols>
  <sheetData>
    <row r="1" spans="1:3" x14ac:dyDescent="0.25">
      <c r="C1" t="s">
        <v>75</v>
      </c>
    </row>
    <row r="3" spans="1:3" x14ac:dyDescent="0.25">
      <c r="A3" s="87" t="s">
        <v>25</v>
      </c>
      <c r="B3" s="88" t="s">
        <v>76</v>
      </c>
    </row>
    <row r="4" spans="1:3" x14ac:dyDescent="0.25">
      <c r="A4" s="87"/>
      <c r="B4" s="88" t="s">
        <v>44</v>
      </c>
    </row>
    <row r="5" spans="1:3" x14ac:dyDescent="0.25">
      <c r="A5" s="87" t="s">
        <v>13</v>
      </c>
      <c r="B5" s="88" t="s">
        <v>76</v>
      </c>
    </row>
    <row r="6" spans="1:3" x14ac:dyDescent="0.25">
      <c r="A6" s="87"/>
      <c r="B6" s="88" t="s">
        <v>44</v>
      </c>
    </row>
    <row r="7" spans="1:3" x14ac:dyDescent="0.25">
      <c r="A7" s="87" t="s">
        <v>24</v>
      </c>
      <c r="B7" s="88" t="s">
        <v>76</v>
      </c>
    </row>
    <row r="8" spans="1:3" x14ac:dyDescent="0.25">
      <c r="A8" s="87"/>
      <c r="B8" s="88" t="s">
        <v>44</v>
      </c>
    </row>
    <row r="9" spans="1:3" x14ac:dyDescent="0.25">
      <c r="A9" s="87" t="s">
        <v>27</v>
      </c>
      <c r="B9" s="88" t="s">
        <v>76</v>
      </c>
    </row>
    <row r="10" spans="1:3" x14ac:dyDescent="0.25">
      <c r="A10" s="87"/>
      <c r="B10" s="88" t="s">
        <v>44</v>
      </c>
    </row>
    <row r="11" spans="1:3" x14ac:dyDescent="0.25">
      <c r="A11" s="87" t="s">
        <v>26</v>
      </c>
      <c r="B11" s="88" t="s">
        <v>76</v>
      </c>
    </row>
    <row r="12" spans="1:3" x14ac:dyDescent="0.25">
      <c r="A12" s="87"/>
      <c r="B12" s="88" t="s">
        <v>44</v>
      </c>
    </row>
    <row r="13" spans="1:3" x14ac:dyDescent="0.25">
      <c r="A13" s="87" t="s">
        <v>32</v>
      </c>
      <c r="B13" s="88" t="s">
        <v>76</v>
      </c>
    </row>
    <row r="14" spans="1:3" x14ac:dyDescent="0.25">
      <c r="A14" s="87"/>
      <c r="B14" s="88" t="s">
        <v>44</v>
      </c>
    </row>
    <row r="15" spans="1:3" x14ac:dyDescent="0.25">
      <c r="A15" s="87" t="s">
        <v>4</v>
      </c>
      <c r="B15" s="88" t="s">
        <v>76</v>
      </c>
    </row>
    <row r="16" spans="1:3" x14ac:dyDescent="0.25">
      <c r="A16" s="87"/>
      <c r="B16" s="88" t="s">
        <v>44</v>
      </c>
    </row>
    <row r="17" spans="1:2" x14ac:dyDescent="0.25">
      <c r="A17" s="89" t="s">
        <v>52</v>
      </c>
      <c r="B17" s="88" t="s">
        <v>76</v>
      </c>
    </row>
    <row r="18" spans="1:2" x14ac:dyDescent="0.25">
      <c r="A18" s="89"/>
      <c r="B18" s="88" t="s">
        <v>44</v>
      </c>
    </row>
    <row r="19" spans="1:2" x14ac:dyDescent="0.25">
      <c r="A19" s="89" t="s">
        <v>50</v>
      </c>
      <c r="B19" s="88" t="s">
        <v>76</v>
      </c>
    </row>
    <row r="20" spans="1:2" x14ac:dyDescent="0.25">
      <c r="A20" s="89"/>
      <c r="B20" s="88" t="s">
        <v>44</v>
      </c>
    </row>
    <row r="21" spans="1:2" x14ac:dyDescent="0.25">
      <c r="A21" s="89" t="s">
        <v>51</v>
      </c>
      <c r="B21" s="88" t="s">
        <v>76</v>
      </c>
    </row>
    <row r="22" spans="1:2" x14ac:dyDescent="0.25">
      <c r="A22" s="89"/>
      <c r="B22" s="88" t="s">
        <v>44</v>
      </c>
    </row>
    <row r="23" spans="1:2" x14ac:dyDescent="0.25">
      <c r="A23" s="87" t="s">
        <v>28</v>
      </c>
      <c r="B23" s="88" t="s">
        <v>76</v>
      </c>
    </row>
    <row r="24" spans="1:2" x14ac:dyDescent="0.25">
      <c r="A24" s="87"/>
      <c r="B24" s="88" t="s">
        <v>44</v>
      </c>
    </row>
    <row r="25" spans="1:2" x14ac:dyDescent="0.25">
      <c r="A25" s="87" t="s">
        <v>29</v>
      </c>
      <c r="B25" s="88" t="s">
        <v>76</v>
      </c>
    </row>
    <row r="26" spans="1:2" x14ac:dyDescent="0.25">
      <c r="A26" s="87"/>
      <c r="B26" s="88" t="s">
        <v>44</v>
      </c>
    </row>
    <row r="27" spans="1:2" x14ac:dyDescent="0.25">
      <c r="A27" s="90" t="s">
        <v>69</v>
      </c>
      <c r="B27" s="88" t="s">
        <v>76</v>
      </c>
    </row>
    <row r="28" spans="1:2" x14ac:dyDescent="0.25">
      <c r="A28" s="90"/>
      <c r="B28" s="88" t="s">
        <v>44</v>
      </c>
    </row>
    <row r="29" spans="1:2" x14ac:dyDescent="0.25">
      <c r="A29" s="90" t="s">
        <v>68</v>
      </c>
      <c r="B29" s="88" t="s">
        <v>76</v>
      </c>
    </row>
    <row r="30" spans="1:2" x14ac:dyDescent="0.25">
      <c r="A30" s="90"/>
      <c r="B30" s="88" t="s">
        <v>44</v>
      </c>
    </row>
    <row r="31" spans="1:2" x14ac:dyDescent="0.25">
      <c r="A31" s="87" t="s">
        <v>30</v>
      </c>
      <c r="B31" s="88" t="s">
        <v>76</v>
      </c>
    </row>
    <row r="32" spans="1:2" x14ac:dyDescent="0.25">
      <c r="A32" s="87"/>
      <c r="B32" s="88" t="s">
        <v>44</v>
      </c>
    </row>
    <row r="33" spans="1:2" x14ac:dyDescent="0.25">
      <c r="A33" s="87" t="s">
        <v>15</v>
      </c>
      <c r="B33" s="88" t="s">
        <v>76</v>
      </c>
    </row>
    <row r="34" spans="1:2" x14ac:dyDescent="0.25">
      <c r="A34" s="87"/>
      <c r="B34" s="88" t="s">
        <v>44</v>
      </c>
    </row>
    <row r="35" spans="1:2" x14ac:dyDescent="0.25">
      <c r="A35" s="87" t="s">
        <v>31</v>
      </c>
      <c r="B35" s="88" t="s">
        <v>76</v>
      </c>
    </row>
    <row r="36" spans="1:2" x14ac:dyDescent="0.25">
      <c r="A36" s="87"/>
      <c r="B36" s="88" t="s">
        <v>44</v>
      </c>
    </row>
    <row r="37" spans="1:2" x14ac:dyDescent="0.25">
      <c r="A37" s="87" t="s">
        <v>6</v>
      </c>
      <c r="B37" s="88" t="s">
        <v>76</v>
      </c>
    </row>
    <row r="38" spans="1:2" x14ac:dyDescent="0.25">
      <c r="A38" s="87"/>
      <c r="B38" s="88" t="s">
        <v>44</v>
      </c>
    </row>
    <row r="39" spans="1:2" x14ac:dyDescent="0.25">
      <c r="A39" s="91" t="s">
        <v>12</v>
      </c>
      <c r="B39" s="88" t="s">
        <v>76</v>
      </c>
    </row>
    <row r="40" spans="1:2" x14ac:dyDescent="0.25">
      <c r="A40" s="91"/>
      <c r="B40" s="88" t="s">
        <v>44</v>
      </c>
    </row>
    <row r="41" spans="1:2" x14ac:dyDescent="0.25">
      <c r="A41" s="91" t="s">
        <v>8</v>
      </c>
      <c r="B41" s="88" t="s">
        <v>76</v>
      </c>
    </row>
    <row r="42" spans="1:2" x14ac:dyDescent="0.25">
      <c r="A42" s="91"/>
      <c r="B42" s="88" t="s">
        <v>44</v>
      </c>
    </row>
    <row r="43" spans="1:2" x14ac:dyDescent="0.25">
      <c r="A43" s="91" t="s">
        <v>16</v>
      </c>
      <c r="B43" s="88" t="s">
        <v>76</v>
      </c>
    </row>
    <row r="44" spans="1:2" x14ac:dyDescent="0.25">
      <c r="A44" s="91"/>
      <c r="B44" s="88" t="s">
        <v>44</v>
      </c>
    </row>
    <row r="45" spans="1:2" x14ac:dyDescent="0.25">
      <c r="A45" s="91" t="s">
        <v>9</v>
      </c>
      <c r="B45" s="88" t="s">
        <v>76</v>
      </c>
    </row>
    <row r="46" spans="1:2" x14ac:dyDescent="0.25">
      <c r="A46" s="91"/>
      <c r="B46" s="88" t="s">
        <v>44</v>
      </c>
    </row>
    <row r="47" spans="1:2" x14ac:dyDescent="0.25">
      <c r="A47" s="91" t="s">
        <v>49</v>
      </c>
      <c r="B47" s="88" t="s">
        <v>76</v>
      </c>
    </row>
    <row r="48" spans="1:2" x14ac:dyDescent="0.25">
      <c r="A48" s="91"/>
      <c r="B48" s="88" t="s">
        <v>44</v>
      </c>
    </row>
    <row r="49" spans="1:2" x14ac:dyDescent="0.25">
      <c r="A49" s="91" t="s">
        <v>33</v>
      </c>
      <c r="B49" s="88" t="s">
        <v>76</v>
      </c>
    </row>
    <row r="50" spans="1:2" x14ac:dyDescent="0.25">
      <c r="A50" s="91"/>
      <c r="B50" s="88" t="s">
        <v>44</v>
      </c>
    </row>
    <row r="51" spans="1:2" x14ac:dyDescent="0.25">
      <c r="A51" s="92" t="s">
        <v>3</v>
      </c>
      <c r="B51" s="88" t="s">
        <v>76</v>
      </c>
    </row>
    <row r="52" spans="1:2" x14ac:dyDescent="0.25">
      <c r="A52" s="92"/>
      <c r="B52" s="88" t="s">
        <v>44</v>
      </c>
    </row>
    <row r="53" spans="1:2" x14ac:dyDescent="0.25">
      <c r="A53" s="91" t="s">
        <v>34</v>
      </c>
      <c r="B53" s="88" t="s">
        <v>76</v>
      </c>
    </row>
    <row r="54" spans="1:2" x14ac:dyDescent="0.25">
      <c r="A54" s="91"/>
      <c r="B54" s="88" t="s">
        <v>44</v>
      </c>
    </row>
    <row r="55" spans="1:2" x14ac:dyDescent="0.25">
      <c r="A55" s="91" t="s">
        <v>35</v>
      </c>
      <c r="B55" s="88" t="s">
        <v>76</v>
      </c>
    </row>
    <row r="56" spans="1:2" x14ac:dyDescent="0.25">
      <c r="A56" s="91"/>
      <c r="B56" s="88" t="s">
        <v>44</v>
      </c>
    </row>
    <row r="57" spans="1:2" x14ac:dyDescent="0.25">
      <c r="A57" s="91" t="s">
        <v>36</v>
      </c>
      <c r="B57" s="88" t="s">
        <v>76</v>
      </c>
    </row>
    <row r="58" spans="1:2" x14ac:dyDescent="0.25">
      <c r="A58" s="91"/>
      <c r="B58" s="88" t="s">
        <v>44</v>
      </c>
    </row>
    <row r="59" spans="1:2" x14ac:dyDescent="0.25">
      <c r="A59" s="91" t="s">
        <v>37</v>
      </c>
      <c r="B59" s="88" t="s">
        <v>76</v>
      </c>
    </row>
    <row r="60" spans="1:2" x14ac:dyDescent="0.25">
      <c r="A60" s="91"/>
      <c r="B60" s="88" t="s">
        <v>44</v>
      </c>
    </row>
    <row r="61" spans="1:2" x14ac:dyDescent="0.25">
      <c r="A61" s="91" t="s">
        <v>47</v>
      </c>
      <c r="B61" s="88" t="s">
        <v>76</v>
      </c>
    </row>
    <row r="62" spans="1:2" x14ac:dyDescent="0.25">
      <c r="A62" s="91"/>
      <c r="B62" s="88" t="s">
        <v>44</v>
      </c>
    </row>
    <row r="63" spans="1:2" x14ac:dyDescent="0.25">
      <c r="A63" s="91" t="s">
        <v>42</v>
      </c>
      <c r="B63" s="88" t="s">
        <v>76</v>
      </c>
    </row>
    <row r="64" spans="1:2" x14ac:dyDescent="0.25">
      <c r="A64" s="91"/>
      <c r="B64" s="88" t="s">
        <v>44</v>
      </c>
    </row>
    <row r="65" spans="1:2" x14ac:dyDescent="0.25">
      <c r="A65" s="91" t="s">
        <v>43</v>
      </c>
      <c r="B65" s="88" t="s">
        <v>76</v>
      </c>
    </row>
    <row r="66" spans="1:2" x14ac:dyDescent="0.25">
      <c r="A66" s="91"/>
      <c r="B66" s="88" t="s">
        <v>44</v>
      </c>
    </row>
    <row r="67" spans="1:2" x14ac:dyDescent="0.25">
      <c r="A67" s="91" t="s">
        <v>14</v>
      </c>
      <c r="B67" s="88" t="s">
        <v>76</v>
      </c>
    </row>
    <row r="68" spans="1:2" x14ac:dyDescent="0.25">
      <c r="A68" s="91"/>
      <c r="B68" s="88" t="s">
        <v>44</v>
      </c>
    </row>
    <row r="69" spans="1:2" x14ac:dyDescent="0.25">
      <c r="A69" s="91" t="s">
        <v>11</v>
      </c>
      <c r="B69" s="88" t="s">
        <v>76</v>
      </c>
    </row>
    <row r="70" spans="1:2" x14ac:dyDescent="0.25">
      <c r="A70" s="91"/>
      <c r="B70" s="88" t="s">
        <v>44</v>
      </c>
    </row>
    <row r="71" spans="1:2" x14ac:dyDescent="0.25">
      <c r="A71" s="91" t="s">
        <v>38</v>
      </c>
      <c r="B71" s="88" t="s">
        <v>76</v>
      </c>
    </row>
    <row r="72" spans="1:2" x14ac:dyDescent="0.25">
      <c r="A72" s="91"/>
      <c r="B72" s="88" t="s">
        <v>44</v>
      </c>
    </row>
    <row r="73" spans="1:2" x14ac:dyDescent="0.25">
      <c r="A73" s="91" t="s">
        <v>10</v>
      </c>
      <c r="B73" s="88" t="s">
        <v>76</v>
      </c>
    </row>
    <row r="74" spans="1:2" x14ac:dyDescent="0.25">
      <c r="A74" s="91"/>
      <c r="B74" s="88" t="s">
        <v>44</v>
      </c>
    </row>
    <row r="75" spans="1:2" x14ac:dyDescent="0.25">
      <c r="A75" s="93" t="s">
        <v>65</v>
      </c>
      <c r="B75" s="88" t="s">
        <v>76</v>
      </c>
    </row>
    <row r="76" spans="1:2" x14ac:dyDescent="0.25">
      <c r="A76" s="93"/>
      <c r="B76" s="88" t="s">
        <v>44</v>
      </c>
    </row>
    <row r="77" spans="1:2" x14ac:dyDescent="0.25">
      <c r="A77" s="91" t="s">
        <v>48</v>
      </c>
      <c r="B77" s="88" t="s">
        <v>76</v>
      </c>
    </row>
    <row r="78" spans="1:2" x14ac:dyDescent="0.25">
      <c r="A78" s="91"/>
      <c r="B78" s="88" t="s">
        <v>44</v>
      </c>
    </row>
    <row r="79" spans="1:2" x14ac:dyDescent="0.25">
      <c r="A79" s="91" t="s">
        <v>7</v>
      </c>
      <c r="B79" s="88" t="s">
        <v>76</v>
      </c>
    </row>
    <row r="80" spans="1:2" x14ac:dyDescent="0.25">
      <c r="A80" s="91"/>
      <c r="B80" s="88" t="s">
        <v>44</v>
      </c>
    </row>
    <row r="81" spans="1:2" x14ac:dyDescent="0.25">
      <c r="A81" s="91" t="s">
        <v>5</v>
      </c>
      <c r="B81" s="88" t="s">
        <v>76</v>
      </c>
    </row>
    <row r="82" spans="1:2" x14ac:dyDescent="0.25">
      <c r="A82" s="91"/>
      <c r="B82" s="88" t="s">
        <v>44</v>
      </c>
    </row>
    <row r="83" spans="1:2" x14ac:dyDescent="0.25">
      <c r="A83" s="91" t="s">
        <v>39</v>
      </c>
      <c r="B83" s="88" t="s">
        <v>76</v>
      </c>
    </row>
    <row r="84" spans="1:2" x14ac:dyDescent="0.25">
      <c r="A84" s="91"/>
      <c r="B84" s="88" t="s">
        <v>44</v>
      </c>
    </row>
    <row r="85" spans="1:2" x14ac:dyDescent="0.25">
      <c r="A85" s="91" t="s">
        <v>40</v>
      </c>
      <c r="B85" s="88" t="s">
        <v>76</v>
      </c>
    </row>
    <row r="86" spans="1:2" x14ac:dyDescent="0.25">
      <c r="A86" s="91"/>
      <c r="B86" s="88" t="s">
        <v>44</v>
      </c>
    </row>
    <row r="87" spans="1:2" x14ac:dyDescent="0.25">
      <c r="A87" s="93" t="s">
        <v>66</v>
      </c>
      <c r="B87" s="88" t="s">
        <v>76</v>
      </c>
    </row>
    <row r="88" spans="1:2" x14ac:dyDescent="0.25">
      <c r="A88" s="93"/>
      <c r="B88" s="88" t="s">
        <v>44</v>
      </c>
    </row>
    <row r="89" spans="1:2" x14ac:dyDescent="0.25">
      <c r="A89" s="93" t="s">
        <v>67</v>
      </c>
      <c r="B89" s="88" t="s">
        <v>76</v>
      </c>
    </row>
    <row r="90" spans="1:2" x14ac:dyDescent="0.25">
      <c r="A90" s="94"/>
      <c r="B90" s="88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0"/>
  <sheetViews>
    <sheetView workbookViewId="0">
      <selection activeCell="C21" sqref="C21"/>
    </sheetView>
  </sheetViews>
  <sheetFormatPr defaultRowHeight="15" x14ac:dyDescent="0.25"/>
  <cols>
    <col min="1" max="1" width="10.28515625" customWidth="1"/>
    <col min="2" max="2" width="24.5703125" customWidth="1"/>
    <col min="3" max="3" width="12.5703125" customWidth="1"/>
    <col min="4" max="4" width="11.28515625" customWidth="1"/>
  </cols>
  <sheetData>
    <row r="1" spans="1:5" ht="27" x14ac:dyDescent="0.5">
      <c r="A1" s="65" t="s">
        <v>62</v>
      </c>
      <c r="B1" s="66"/>
      <c r="C1" s="66"/>
      <c r="D1" s="66"/>
      <c r="E1" s="66"/>
    </row>
    <row r="2" spans="1:5" x14ac:dyDescent="0.25">
      <c r="A2" s="71" t="s">
        <v>57</v>
      </c>
      <c r="B2" s="72">
        <f>Resultatlista!C2</f>
        <v>0</v>
      </c>
      <c r="C2" s="66"/>
      <c r="D2" s="66"/>
      <c r="E2" s="66"/>
    </row>
    <row r="3" spans="1:5" x14ac:dyDescent="0.25">
      <c r="A3" s="71" t="s">
        <v>58</v>
      </c>
      <c r="B3" s="80">
        <f>Resultatlista!C3</f>
        <v>0</v>
      </c>
      <c r="C3" s="73" t="s">
        <v>64</v>
      </c>
      <c r="D3" s="74">
        <f>Resultatlista!E3</f>
        <v>90</v>
      </c>
      <c r="E3" s="66"/>
    </row>
    <row r="4" spans="1:5" x14ac:dyDescent="0.25">
      <c r="A4" s="66"/>
      <c r="B4" s="66"/>
      <c r="C4" s="66"/>
      <c r="D4" s="66"/>
      <c r="E4" s="66"/>
    </row>
    <row r="5" spans="1:5" x14ac:dyDescent="0.25">
      <c r="A5" s="58" t="s">
        <v>0</v>
      </c>
      <c r="B5" s="58" t="s">
        <v>59</v>
      </c>
      <c r="C5" s="58" t="s">
        <v>41</v>
      </c>
      <c r="D5" s="58" t="s">
        <v>60</v>
      </c>
      <c r="E5" s="58" t="s">
        <v>61</v>
      </c>
    </row>
    <row r="6" spans="1:5" x14ac:dyDescent="0.25">
      <c r="D6" s="3"/>
    </row>
    <row r="7" spans="1:5" x14ac:dyDescent="0.25">
      <c r="D7" s="3"/>
    </row>
    <row r="8" spans="1:5" x14ac:dyDescent="0.25">
      <c r="D8" s="3"/>
    </row>
    <row r="9" spans="1:5" x14ac:dyDescent="0.25">
      <c r="D9" s="3"/>
    </row>
    <row r="10" spans="1:5" x14ac:dyDescent="0.25">
      <c r="D10" s="3"/>
    </row>
    <row r="11" spans="1:5" x14ac:dyDescent="0.25">
      <c r="D11" s="3"/>
    </row>
    <row r="12" spans="1:5" x14ac:dyDescent="0.25">
      <c r="D12" s="3"/>
    </row>
    <row r="13" spans="1:5" x14ac:dyDescent="0.25">
      <c r="D13" s="3"/>
    </row>
    <row r="14" spans="1:5" x14ac:dyDescent="0.25">
      <c r="D14" s="3"/>
    </row>
    <row r="15" spans="1:5" x14ac:dyDescent="0.25">
      <c r="D15" s="3"/>
    </row>
    <row r="16" spans="1:5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3"/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6"/>
  <sheetViews>
    <sheetView zoomScale="85" zoomScaleNormal="85" workbookViewId="0">
      <selection activeCell="V2" sqref="V2"/>
    </sheetView>
  </sheetViews>
  <sheetFormatPr defaultColWidth="9.140625" defaultRowHeight="15" x14ac:dyDescent="0.25"/>
  <cols>
    <col min="1" max="1" width="11.85546875" style="6" customWidth="1"/>
    <col min="2" max="2" width="16.28515625" style="5" bestFit="1" customWidth="1"/>
    <col min="3" max="3" width="15.140625" style="5" bestFit="1" customWidth="1"/>
    <col min="4" max="4" width="11" style="5" customWidth="1"/>
    <col min="5" max="5" width="14.28515625" style="5" customWidth="1"/>
    <col min="6" max="6" width="12.5703125" style="5" customWidth="1"/>
    <col min="7" max="7" width="18.140625" style="5" customWidth="1"/>
    <col min="8" max="8" width="21.5703125" style="5" customWidth="1"/>
    <col min="9" max="9" width="12.7109375" style="6" customWidth="1"/>
    <col min="10" max="10" width="10.42578125" style="6" bestFit="1" customWidth="1"/>
    <col min="11" max="11" width="9.140625" style="6"/>
    <col min="12" max="12" width="8" style="5" bestFit="1" customWidth="1"/>
    <col min="13" max="13" width="9.5703125" style="5" bestFit="1" customWidth="1"/>
    <col min="14" max="14" width="8" style="5" bestFit="1" customWidth="1"/>
    <col min="15" max="15" width="9.5703125" style="5" bestFit="1" customWidth="1"/>
    <col min="16" max="16" width="8" style="5" bestFit="1" customWidth="1"/>
    <col min="17" max="17" width="9.5703125" style="5" bestFit="1" customWidth="1"/>
    <col min="18" max="27" width="9.140625" style="5"/>
    <col min="28" max="16384" width="9.140625" style="6"/>
  </cols>
  <sheetData>
    <row r="1" spans="1:27" ht="22.5" x14ac:dyDescent="0.25">
      <c r="A1" s="2" t="s">
        <v>55</v>
      </c>
      <c r="B1" s="4"/>
      <c r="C1" s="4"/>
    </row>
    <row r="2" spans="1:27" ht="16.5" x14ac:dyDescent="0.25">
      <c r="A2" s="1" t="s">
        <v>74</v>
      </c>
      <c r="B2" s="8"/>
      <c r="C2" s="8"/>
    </row>
    <row r="3" spans="1:27" ht="31.5" customHeight="1" x14ac:dyDescent="0.25">
      <c r="A3" s="107" t="s">
        <v>150</v>
      </c>
      <c r="B3" s="51"/>
      <c r="L3" s="9" t="s">
        <v>56</v>
      </c>
    </row>
    <row r="4" spans="1:27" ht="16.5" x14ac:dyDescent="0.25">
      <c r="A4" s="50">
        <f>Resultatlista!E3/90</f>
        <v>1</v>
      </c>
      <c r="L4" s="9" t="s">
        <v>151</v>
      </c>
    </row>
    <row r="5" spans="1:27" ht="94.5" x14ac:dyDescent="0.25">
      <c r="A5" s="10" t="s">
        <v>0</v>
      </c>
      <c r="B5" s="11" t="s">
        <v>41</v>
      </c>
      <c r="C5" s="52" t="s">
        <v>54</v>
      </c>
      <c r="D5" s="13" t="s">
        <v>89</v>
      </c>
      <c r="E5" s="12" t="s">
        <v>44</v>
      </c>
      <c r="F5" s="12" t="s">
        <v>1</v>
      </c>
      <c r="G5" s="13" t="s">
        <v>2</v>
      </c>
      <c r="H5" s="13" t="s">
        <v>53</v>
      </c>
      <c r="J5" s="98" t="s">
        <v>87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 t="s">
        <v>70</v>
      </c>
      <c r="S5" s="14" t="s">
        <v>71</v>
      </c>
      <c r="T5" s="14" t="s">
        <v>72</v>
      </c>
      <c r="U5" s="14" t="s">
        <v>73</v>
      </c>
      <c r="V5" s="14" t="s">
        <v>97</v>
      </c>
      <c r="W5" s="14" t="s">
        <v>98</v>
      </c>
      <c r="X5" s="14" t="s">
        <v>99</v>
      </c>
      <c r="Y5" s="14" t="s">
        <v>100</v>
      </c>
      <c r="Z5" s="14" t="s">
        <v>101</v>
      </c>
      <c r="AA5" s="14" t="s">
        <v>102</v>
      </c>
    </row>
    <row r="6" spans="1:27" ht="18.75" x14ac:dyDescent="0.3">
      <c r="A6" s="17" t="s">
        <v>25</v>
      </c>
      <c r="B6" s="100"/>
      <c r="C6" s="41">
        <f>($E$30*$A$4)+((B6-(E6*$A$4))/H6)</f>
        <v>585.61161119515873</v>
      </c>
      <c r="D6" s="42">
        <f>AVERAGE(L6,N6,P6,R6,T6,V6,X6,Z6)*(IF(J6=0,1,0.25))+J6*0.75</f>
        <v>734.4</v>
      </c>
      <c r="E6" s="43">
        <f>AVERAGE(M6,O6,Q6,S6,U6,W6,Y6,AA6)</f>
        <v>635.25</v>
      </c>
      <c r="F6" s="44">
        <f>D6-E6</f>
        <v>99.149999999999977</v>
      </c>
      <c r="G6" s="45">
        <f t="shared" ref="G6:G11" si="0">$E$30-E6</f>
        <v>214.84444444444443</v>
      </c>
      <c r="H6" s="46">
        <f t="shared" ref="H6:H10" si="1">IF(F6/$F$30&lt;0.8,0.8,F6/$F$30)</f>
        <v>2.4018572101473645</v>
      </c>
      <c r="J6" s="18"/>
      <c r="K6" s="19" t="s">
        <v>25</v>
      </c>
      <c r="L6" s="20"/>
      <c r="M6" s="20"/>
      <c r="N6" s="118">
        <v>700</v>
      </c>
      <c r="O6" s="119">
        <v>600</v>
      </c>
      <c r="P6" s="23">
        <f>'2018'!C3</f>
        <v>739</v>
      </c>
      <c r="Q6" s="68">
        <f>AVERAGE('2018'!C4:F4)</f>
        <v>701.75</v>
      </c>
      <c r="R6" s="81">
        <f>'2019'!D3</f>
        <v>721</v>
      </c>
      <c r="S6" s="81">
        <f>AVERAGE('2019'!C4:D4)</f>
        <v>626</v>
      </c>
      <c r="T6" s="121"/>
      <c r="U6" s="121">
        <f>AVERAGE('2020'!D4)</f>
        <v>643</v>
      </c>
      <c r="V6" s="122">
        <f>'2021'!D3</f>
        <v>731</v>
      </c>
      <c r="W6" s="122"/>
      <c r="X6" s="123">
        <f>'2022'!C3</f>
        <v>781</v>
      </c>
      <c r="Y6" s="123">
        <f>AVERAGE('2022'!C4:D4)</f>
        <v>605.5</v>
      </c>
      <c r="Z6" s="124"/>
      <c r="AA6" s="124"/>
    </row>
    <row r="7" spans="1:27" ht="18.75" x14ac:dyDescent="0.3">
      <c r="A7" s="17" t="s">
        <v>13</v>
      </c>
      <c r="B7" s="100"/>
      <c r="C7" s="41">
        <f t="shared" ref="C7:C49" si="2">($E$30*$A$4)+((B7-(E7*$A$4))/H7)</f>
        <v>691.92296056580199</v>
      </c>
      <c r="D7" s="42">
        <f t="shared" ref="D7:D49" si="3">AVERAGE(L7,N7,P7,R7,T7,V7,X7,Z7)*(IF(J7=0,1,0.25))+J7*0.75</f>
        <v>827.375</v>
      </c>
      <c r="E7" s="43">
        <f t="shared" ref="E7:E49" si="4">AVERAGE(M7,O7,Q7,S7,U7,W7,Y7,AA7)</f>
        <v>656.13333333333333</v>
      </c>
      <c r="F7" s="44">
        <f t="shared" ref="F7:F49" si="5">D7-E7</f>
        <v>171.24166666666667</v>
      </c>
      <c r="G7" s="45">
        <f t="shared" si="0"/>
        <v>193.96111111111111</v>
      </c>
      <c r="H7" s="46">
        <f t="shared" si="1"/>
        <v>4.1482403606755929</v>
      </c>
      <c r="J7" s="18">
        <v>859</v>
      </c>
      <c r="K7" s="19" t="s">
        <v>13</v>
      </c>
      <c r="L7" s="20"/>
      <c r="M7" s="20"/>
      <c r="N7" s="21">
        <f>'2017'!E5</f>
        <v>749</v>
      </c>
      <c r="O7" s="77">
        <f>AVERAGE('2017'!C6:E6)</f>
        <v>668.66666666666663</v>
      </c>
      <c r="P7" s="24">
        <f>'2018'!C5</f>
        <v>741</v>
      </c>
      <c r="Q7" s="68">
        <f>AVERAGE('2018'!C6:G6)</f>
        <v>688.33333333333337</v>
      </c>
      <c r="R7" s="81">
        <f>'2019'!E5</f>
        <v>740</v>
      </c>
      <c r="S7" s="81">
        <f>AVERAGE('2019'!C6:E6)</f>
        <v>675.66666666666663</v>
      </c>
      <c r="T7" s="121"/>
      <c r="U7" s="121"/>
      <c r="V7" s="116">
        <v>700</v>
      </c>
      <c r="W7" s="116">
        <v>650</v>
      </c>
      <c r="X7" s="123"/>
      <c r="Y7" s="123">
        <f>AVERAGE('2022'!D6)</f>
        <v>598</v>
      </c>
      <c r="Z7" s="124"/>
      <c r="AA7" s="124"/>
    </row>
    <row r="8" spans="1:27" ht="18.75" x14ac:dyDescent="0.3">
      <c r="A8" s="17" t="s">
        <v>24</v>
      </c>
      <c r="B8" s="100"/>
      <c r="C8" s="41">
        <f t="shared" si="2"/>
        <v>591.52425939306363</v>
      </c>
      <c r="D8" s="42">
        <f t="shared" si="3"/>
        <v>837.75</v>
      </c>
      <c r="E8" s="43">
        <f t="shared" si="4"/>
        <v>722.41666666666663</v>
      </c>
      <c r="F8" s="44">
        <f t="shared" si="5"/>
        <v>115.33333333333337</v>
      </c>
      <c r="G8" s="45">
        <f t="shared" si="0"/>
        <v>127.67777777777781</v>
      </c>
      <c r="H8" s="46">
        <f t="shared" si="1"/>
        <v>2.7938900477760584</v>
      </c>
      <c r="J8" s="18">
        <v>854</v>
      </c>
      <c r="K8" s="19" t="s">
        <v>24</v>
      </c>
      <c r="L8" s="20"/>
      <c r="M8" s="20"/>
      <c r="N8" s="22">
        <f>'2017'!G7</f>
        <v>748</v>
      </c>
      <c r="O8" s="22">
        <f>'2017'!G8</f>
        <v>662</v>
      </c>
      <c r="P8" s="24">
        <f>'2018'!G7</f>
        <v>791</v>
      </c>
      <c r="Q8" s="68">
        <f>AVERAGE('2018'!C8:G8)</f>
        <v>755.75</v>
      </c>
      <c r="R8" s="81">
        <f>'2019'!E7</f>
        <v>798</v>
      </c>
      <c r="S8" s="81">
        <f>AVERAGE('2019'!D8:E8)</f>
        <v>749.5</v>
      </c>
      <c r="T8" s="121">
        <f>'2020'!D7</f>
        <v>819</v>
      </c>
      <c r="U8" s="121"/>
      <c r="V8" s="122"/>
      <c r="W8" s="122"/>
      <c r="X8" s="123"/>
      <c r="Y8" s="123"/>
      <c r="Z8" s="124"/>
      <c r="AA8" s="124"/>
    </row>
    <row r="9" spans="1:27" ht="18.75" x14ac:dyDescent="0.3">
      <c r="A9" s="17" t="s">
        <v>27</v>
      </c>
      <c r="B9" s="100"/>
      <c r="C9" s="41" t="e">
        <f t="shared" si="2"/>
        <v>#DIV/0!</v>
      </c>
      <c r="D9" s="42" t="e">
        <f t="shared" si="3"/>
        <v>#DIV/0!</v>
      </c>
      <c r="E9" s="43" t="e">
        <f t="shared" si="4"/>
        <v>#DIV/0!</v>
      </c>
      <c r="F9" s="44" t="e">
        <f t="shared" si="5"/>
        <v>#DIV/0!</v>
      </c>
      <c r="G9" s="45" t="e">
        <f t="shared" si="0"/>
        <v>#DIV/0!</v>
      </c>
      <c r="H9" s="46" t="e">
        <f t="shared" si="1"/>
        <v>#DIV/0!</v>
      </c>
      <c r="J9" s="18"/>
      <c r="K9" s="19" t="s">
        <v>27</v>
      </c>
      <c r="L9" s="20"/>
      <c r="M9" s="20"/>
      <c r="N9" s="22"/>
      <c r="O9" s="22"/>
      <c r="P9" s="24"/>
      <c r="Q9" s="68"/>
      <c r="R9" s="81"/>
      <c r="S9" s="81"/>
      <c r="T9" s="121"/>
      <c r="U9" s="121"/>
      <c r="V9" s="122"/>
      <c r="W9" s="122"/>
      <c r="X9" s="123"/>
      <c r="Y9" s="123"/>
      <c r="Z9" s="124"/>
      <c r="AA9" s="124"/>
    </row>
    <row r="10" spans="1:27" ht="18.75" x14ac:dyDescent="0.3">
      <c r="A10" s="17" t="s">
        <v>26</v>
      </c>
      <c r="B10" s="100"/>
      <c r="C10" s="41">
        <f t="shared" si="2"/>
        <v>472.70572916666652</v>
      </c>
      <c r="D10" s="42">
        <f t="shared" si="3"/>
        <v>892.5</v>
      </c>
      <c r="E10" s="43">
        <f t="shared" si="4"/>
        <v>804.5</v>
      </c>
      <c r="F10" s="44">
        <f t="shared" si="5"/>
        <v>88</v>
      </c>
      <c r="G10" s="45">
        <f t="shared" si="0"/>
        <v>45.594444444444434</v>
      </c>
      <c r="H10" s="46">
        <f t="shared" si="1"/>
        <v>2.131754256106587</v>
      </c>
      <c r="J10" s="18">
        <v>896</v>
      </c>
      <c r="K10" s="19" t="s">
        <v>26</v>
      </c>
      <c r="L10" s="20"/>
      <c r="M10" s="20"/>
      <c r="N10" s="22">
        <f>'2017'!F11</f>
        <v>882</v>
      </c>
      <c r="O10" s="97">
        <v>864</v>
      </c>
      <c r="P10" s="24"/>
      <c r="Q10" s="68"/>
      <c r="R10" s="86"/>
      <c r="S10" s="81">
        <f>AVERAGE('2019'!D12)</f>
        <v>745</v>
      </c>
      <c r="T10" s="121"/>
      <c r="U10" s="121"/>
      <c r="V10" s="122"/>
      <c r="W10" s="122"/>
      <c r="X10" s="123"/>
      <c r="Y10" s="123"/>
      <c r="Z10" s="124"/>
      <c r="AA10" s="124"/>
    </row>
    <row r="11" spans="1:27" ht="18.75" x14ac:dyDescent="0.3">
      <c r="A11" s="17" t="s">
        <v>32</v>
      </c>
      <c r="B11" s="100"/>
      <c r="C11" s="41">
        <f t="shared" si="2"/>
        <v>487.76911111111104</v>
      </c>
      <c r="D11" s="42">
        <f t="shared" si="3"/>
        <v>855.5</v>
      </c>
      <c r="E11" s="43">
        <f t="shared" si="4"/>
        <v>768</v>
      </c>
      <c r="F11" s="44">
        <f t="shared" si="5"/>
        <v>87.5</v>
      </c>
      <c r="G11" s="45">
        <f t="shared" si="0"/>
        <v>82.094444444444434</v>
      </c>
      <c r="H11" s="46">
        <f t="shared" ref="H11:H49" si="6">IF(F11/$F$30&lt;0.8,0.8,F11/$F$30)</f>
        <v>2.1196420160150726</v>
      </c>
      <c r="J11" s="18">
        <v>874</v>
      </c>
      <c r="K11" s="19" t="s">
        <v>32</v>
      </c>
      <c r="L11" s="20"/>
      <c r="M11" s="20"/>
      <c r="N11" s="22"/>
      <c r="O11" s="22"/>
      <c r="P11" s="24"/>
      <c r="Q11" s="68"/>
      <c r="R11" s="120">
        <v>800</v>
      </c>
      <c r="S11" s="81">
        <f>AVERAGE('2019'!D14)</f>
        <v>768</v>
      </c>
      <c r="T11" s="121"/>
      <c r="U11" s="121"/>
      <c r="V11" s="122"/>
      <c r="W11" s="122"/>
      <c r="X11" s="123"/>
      <c r="Y11" s="123"/>
      <c r="Z11" s="124"/>
      <c r="AA11" s="124"/>
    </row>
    <row r="12" spans="1:27" ht="18.75" x14ac:dyDescent="0.3">
      <c r="A12" s="17" t="s">
        <v>4</v>
      </c>
      <c r="B12" s="100"/>
      <c r="C12" s="41">
        <f t="shared" si="2"/>
        <v>308.60051731893827</v>
      </c>
      <c r="D12" s="42">
        <f t="shared" si="3"/>
        <v>871.75</v>
      </c>
      <c r="E12" s="43">
        <f t="shared" si="4"/>
        <v>810</v>
      </c>
      <c r="F12" s="44">
        <f t="shared" si="5"/>
        <v>61.75</v>
      </c>
      <c r="G12" s="45">
        <f t="shared" ref="G12" si="7">$E$30-E12</f>
        <v>40.094444444444434</v>
      </c>
      <c r="H12" s="46">
        <f t="shared" si="6"/>
        <v>1.4958616513020655</v>
      </c>
      <c r="J12" s="18">
        <v>883</v>
      </c>
      <c r="K12" s="19" t="s">
        <v>4</v>
      </c>
      <c r="L12" s="20"/>
      <c r="M12" s="20"/>
      <c r="N12" s="22"/>
      <c r="O12" s="22"/>
      <c r="P12" s="24">
        <f>'2018'!C15</f>
        <v>838</v>
      </c>
      <c r="Q12" s="68">
        <f>AVERAGE('2018'!C16:E16)</f>
        <v>810</v>
      </c>
      <c r="R12" s="81"/>
      <c r="S12" s="81">
        <f>AVERAGE('2019'!D16)</f>
        <v>827</v>
      </c>
      <c r="T12" s="121"/>
      <c r="U12" s="121"/>
      <c r="V12" s="122"/>
      <c r="W12" s="122"/>
      <c r="X12" s="123"/>
      <c r="Y12" s="123">
        <f>AVERAGE('2022'!C16:E16)</f>
        <v>793</v>
      </c>
      <c r="Z12" s="124"/>
      <c r="AA12" s="124"/>
    </row>
    <row r="13" spans="1:27" ht="18.75" x14ac:dyDescent="0.3">
      <c r="A13" s="17" t="s">
        <v>52</v>
      </c>
      <c r="B13" s="100"/>
      <c r="C13" s="41" t="e">
        <f t="shared" si="2"/>
        <v>#DIV/0!</v>
      </c>
      <c r="D13" s="42" t="e">
        <f t="shared" si="3"/>
        <v>#DIV/0!</v>
      </c>
      <c r="E13" s="43" t="e">
        <f t="shared" si="4"/>
        <v>#DIV/0!</v>
      </c>
      <c r="F13" s="44" t="e">
        <f t="shared" ref="F13:F15" si="8">D13-E13</f>
        <v>#DIV/0!</v>
      </c>
      <c r="G13" s="45" t="e">
        <f t="shared" ref="G13:G15" si="9">$E$30-E13</f>
        <v>#DIV/0!</v>
      </c>
      <c r="H13" s="46" t="e">
        <f t="shared" si="6"/>
        <v>#DIV/0!</v>
      </c>
      <c r="J13" s="18"/>
      <c r="K13" s="40" t="s">
        <v>52</v>
      </c>
      <c r="L13" s="20"/>
      <c r="M13" s="20"/>
      <c r="N13" s="22"/>
      <c r="O13" s="22"/>
      <c r="P13" s="24"/>
      <c r="Q13" s="68"/>
      <c r="R13" s="81"/>
      <c r="S13" s="81"/>
      <c r="T13" s="121"/>
      <c r="U13" s="121"/>
      <c r="V13" s="122"/>
      <c r="W13" s="122"/>
      <c r="X13" s="123"/>
      <c r="Y13" s="123"/>
      <c r="Z13" s="124"/>
      <c r="AA13" s="124"/>
    </row>
    <row r="14" spans="1:27" ht="18.75" x14ac:dyDescent="0.3">
      <c r="A14" s="17" t="s">
        <v>50</v>
      </c>
      <c r="B14" s="100"/>
      <c r="C14" s="41">
        <f t="shared" si="2"/>
        <v>741.70062330623307</v>
      </c>
      <c r="D14" s="42">
        <f t="shared" si="3"/>
        <v>650.375</v>
      </c>
      <c r="E14" s="43">
        <f t="shared" si="4"/>
        <v>471</v>
      </c>
      <c r="F14" s="44">
        <f t="shared" si="8"/>
        <v>179.375</v>
      </c>
      <c r="G14" s="45">
        <f t="shared" si="9"/>
        <v>379.09444444444443</v>
      </c>
      <c r="H14" s="46">
        <f t="shared" si="6"/>
        <v>4.3452661328308988</v>
      </c>
      <c r="J14" s="18">
        <v>696</v>
      </c>
      <c r="K14" s="40" t="s">
        <v>50</v>
      </c>
      <c r="L14" s="20"/>
      <c r="M14" s="20"/>
      <c r="N14" s="22">
        <f>'2017'!G19</f>
        <v>471</v>
      </c>
      <c r="O14" s="101">
        <v>471</v>
      </c>
      <c r="P14" s="24"/>
      <c r="Q14" s="68"/>
      <c r="R14" s="81"/>
      <c r="S14" s="81"/>
      <c r="T14" s="121"/>
      <c r="U14" s="121"/>
      <c r="V14" s="122"/>
      <c r="W14" s="122"/>
      <c r="X14" s="123">
        <f>'2022'!C19</f>
        <v>556</v>
      </c>
      <c r="Y14" s="123"/>
      <c r="Z14" s="124"/>
      <c r="AA14" s="124"/>
    </row>
    <row r="15" spans="1:27" ht="18.75" x14ac:dyDescent="0.3">
      <c r="A15" s="17" t="s">
        <v>51</v>
      </c>
      <c r="B15" s="100"/>
      <c r="C15" s="41" t="e">
        <f t="shared" si="2"/>
        <v>#DIV/0!</v>
      </c>
      <c r="D15" s="42" t="e">
        <f t="shared" si="3"/>
        <v>#DIV/0!</v>
      </c>
      <c r="E15" s="43">
        <f t="shared" si="4"/>
        <v>466</v>
      </c>
      <c r="F15" s="44" t="e">
        <f t="shared" si="8"/>
        <v>#DIV/0!</v>
      </c>
      <c r="G15" s="45">
        <f t="shared" si="9"/>
        <v>384.09444444444443</v>
      </c>
      <c r="H15" s="46" t="e">
        <f t="shared" si="6"/>
        <v>#DIV/0!</v>
      </c>
      <c r="J15" s="18"/>
      <c r="K15" s="40" t="s">
        <v>51</v>
      </c>
      <c r="L15" s="20"/>
      <c r="M15" s="20"/>
      <c r="N15" s="22"/>
      <c r="O15" s="22"/>
      <c r="P15" s="24"/>
      <c r="Q15" s="68"/>
      <c r="R15" s="81"/>
      <c r="S15" s="81"/>
      <c r="T15" s="121"/>
      <c r="U15" s="121"/>
      <c r="V15" s="122"/>
      <c r="W15" s="122"/>
      <c r="X15" s="123"/>
      <c r="Y15" s="123">
        <f>AVERAGE('2022'!C22)</f>
        <v>466</v>
      </c>
      <c r="Z15" s="124"/>
      <c r="AA15" s="124"/>
    </row>
    <row r="16" spans="1:27" ht="18.75" x14ac:dyDescent="0.3">
      <c r="A16" s="17" t="s">
        <v>28</v>
      </c>
      <c r="B16" s="100"/>
      <c r="C16" s="41" t="e">
        <f t="shared" si="2"/>
        <v>#DIV/0!</v>
      </c>
      <c r="D16" s="42" t="e">
        <f t="shared" si="3"/>
        <v>#DIV/0!</v>
      </c>
      <c r="E16" s="43" t="e">
        <f t="shared" si="4"/>
        <v>#DIV/0!</v>
      </c>
      <c r="F16" s="44" t="e">
        <f t="shared" si="5"/>
        <v>#DIV/0!</v>
      </c>
      <c r="G16" s="45" t="e">
        <f t="shared" ref="G16:G49" si="10">$E$30-E16</f>
        <v>#DIV/0!</v>
      </c>
      <c r="H16" s="46" t="e">
        <f t="shared" si="6"/>
        <v>#DIV/0!</v>
      </c>
      <c r="J16" s="18"/>
      <c r="K16" s="19" t="s">
        <v>28</v>
      </c>
      <c r="L16" s="20"/>
      <c r="M16" s="20"/>
      <c r="N16" s="22"/>
      <c r="O16" s="22"/>
      <c r="P16" s="24"/>
      <c r="Q16" s="68"/>
      <c r="R16" s="81"/>
      <c r="S16" s="81"/>
      <c r="T16" s="121"/>
      <c r="U16" s="121"/>
      <c r="V16" s="122"/>
      <c r="W16" s="122"/>
      <c r="X16" s="123"/>
      <c r="Y16" s="123"/>
      <c r="Z16" s="124"/>
      <c r="AA16" s="124"/>
    </row>
    <row r="17" spans="1:27" ht="18.75" x14ac:dyDescent="0.3">
      <c r="A17" s="17" t="s">
        <v>29</v>
      </c>
      <c r="B17" s="100"/>
      <c r="C17" s="41">
        <f t="shared" si="2"/>
        <v>815.23260460165397</v>
      </c>
      <c r="D17" s="42">
        <f t="shared" si="3"/>
        <v>625.75</v>
      </c>
      <c r="E17" s="43">
        <f t="shared" si="4"/>
        <v>286.5</v>
      </c>
      <c r="F17" s="44">
        <f t="shared" si="5"/>
        <v>339.25</v>
      </c>
      <c r="G17" s="45">
        <f t="shared" si="10"/>
        <v>563.59444444444443</v>
      </c>
      <c r="H17" s="46">
        <f t="shared" si="6"/>
        <v>8.2181549020927243</v>
      </c>
      <c r="J17" s="18">
        <v>711</v>
      </c>
      <c r="K17" s="19" t="s">
        <v>29</v>
      </c>
      <c r="L17" s="20"/>
      <c r="M17" s="20"/>
      <c r="N17" s="21">
        <f>'2017'!D25</f>
        <v>339</v>
      </c>
      <c r="O17" s="22">
        <f>'2017'!D26</f>
        <v>229</v>
      </c>
      <c r="P17" s="23">
        <f>'2018'!D25</f>
        <v>401</v>
      </c>
      <c r="Q17" s="68">
        <f>'2018'!D26</f>
        <v>344</v>
      </c>
      <c r="R17" s="81"/>
      <c r="S17" s="81"/>
      <c r="T17" s="121"/>
      <c r="U17" s="121"/>
      <c r="V17" s="122"/>
      <c r="W17" s="122"/>
      <c r="X17" s="123"/>
      <c r="Y17" s="123"/>
      <c r="Z17" s="124"/>
      <c r="AA17" s="124"/>
    </row>
    <row r="18" spans="1:27" ht="18.75" x14ac:dyDescent="0.3">
      <c r="A18" s="17" t="s">
        <v>69</v>
      </c>
      <c r="B18" s="100"/>
      <c r="C18" s="41" t="e">
        <f t="shared" si="2"/>
        <v>#DIV/0!</v>
      </c>
      <c r="D18" s="42" t="e">
        <f t="shared" si="3"/>
        <v>#DIV/0!</v>
      </c>
      <c r="E18" s="43" t="e">
        <f t="shared" si="4"/>
        <v>#DIV/0!</v>
      </c>
      <c r="F18" s="44" t="e">
        <f t="shared" si="5"/>
        <v>#DIV/0!</v>
      </c>
      <c r="G18" s="45" t="e">
        <f t="shared" si="10"/>
        <v>#DIV/0!</v>
      </c>
      <c r="H18" s="46" t="e">
        <f t="shared" si="6"/>
        <v>#DIV/0!</v>
      </c>
      <c r="J18" s="18">
        <v>607</v>
      </c>
      <c r="K18" s="78" t="s">
        <v>69</v>
      </c>
      <c r="L18" s="20"/>
      <c r="M18" s="76"/>
      <c r="N18" s="22"/>
      <c r="O18" s="77"/>
      <c r="P18" s="24"/>
      <c r="Q18" s="68"/>
      <c r="R18" s="81"/>
      <c r="S18" s="81"/>
      <c r="T18" s="121"/>
      <c r="U18" s="121"/>
      <c r="V18" s="122"/>
      <c r="W18" s="122"/>
      <c r="X18" s="123"/>
      <c r="Y18" s="123"/>
      <c r="Z18" s="124"/>
      <c r="AA18" s="124"/>
    </row>
    <row r="19" spans="1:27" ht="18.75" x14ac:dyDescent="0.3">
      <c r="A19" s="17" t="s">
        <v>68</v>
      </c>
      <c r="B19" s="100"/>
      <c r="C19" s="41">
        <f t="shared" ref="C19" si="11">($E$30*$A$4)+((B19-(E19*$A$4))/H19)</f>
        <v>672.61712636932702</v>
      </c>
      <c r="D19" s="42">
        <f t="shared" si="3"/>
        <v>752.5</v>
      </c>
      <c r="E19" s="43">
        <f t="shared" si="4"/>
        <v>610.5</v>
      </c>
      <c r="F19" s="44">
        <f t="shared" ref="F19" si="12">D19-E19</f>
        <v>142</v>
      </c>
      <c r="G19" s="45">
        <f t="shared" ref="G19" si="13">$E$30-E19</f>
        <v>239.59444444444443</v>
      </c>
      <c r="H19" s="46">
        <f t="shared" ref="H19" si="14">IF(F19/$F$30&lt;0.8,0.8,F19/$F$30)</f>
        <v>3.4398761859901748</v>
      </c>
      <c r="J19" s="18">
        <v>760</v>
      </c>
      <c r="K19" s="78" t="s">
        <v>68</v>
      </c>
      <c r="L19" s="20"/>
      <c r="M19" s="76"/>
      <c r="N19" s="22">
        <f>'2017'!G29</f>
        <v>760</v>
      </c>
      <c r="O19" s="77">
        <f>'2017'!G30</f>
        <v>651</v>
      </c>
      <c r="P19" s="24"/>
      <c r="Q19" s="68"/>
      <c r="R19" s="81"/>
      <c r="S19" s="81"/>
      <c r="T19" s="121"/>
      <c r="U19" s="121"/>
      <c r="V19" s="116">
        <v>700</v>
      </c>
      <c r="W19" s="116">
        <v>570</v>
      </c>
      <c r="X19" s="123"/>
      <c r="Y19" s="123"/>
      <c r="Z19" s="124"/>
      <c r="AA19" s="124"/>
    </row>
    <row r="20" spans="1:27" ht="18.75" x14ac:dyDescent="0.3">
      <c r="A20" s="17" t="s">
        <v>30</v>
      </c>
      <c r="B20" s="100"/>
      <c r="C20" s="41">
        <f t="shared" si="2"/>
        <v>605.16073619631902</v>
      </c>
      <c r="D20" s="42">
        <f t="shared" si="3"/>
        <v>659.25</v>
      </c>
      <c r="E20" s="43">
        <f t="shared" si="4"/>
        <v>564.16666666666663</v>
      </c>
      <c r="F20" s="44">
        <f t="shared" si="5"/>
        <v>95.083333333333371</v>
      </c>
      <c r="G20" s="45">
        <f t="shared" si="10"/>
        <v>285.92777777777781</v>
      </c>
      <c r="H20" s="46">
        <f t="shared" si="6"/>
        <v>2.3033443240697129</v>
      </c>
      <c r="J20" s="18"/>
      <c r="K20" s="19" t="s">
        <v>30</v>
      </c>
      <c r="L20" s="20"/>
      <c r="M20" s="20"/>
      <c r="N20" s="22">
        <f>'2017'!D31</f>
        <v>522</v>
      </c>
      <c r="O20" s="97">
        <v>520</v>
      </c>
      <c r="P20" s="24"/>
      <c r="Q20" s="68"/>
      <c r="R20" s="81">
        <f>'2019'!D31</f>
        <v>659</v>
      </c>
      <c r="S20" s="81">
        <f>AVERAGE('2019'!D32)</f>
        <v>627</v>
      </c>
      <c r="T20" s="82">
        <v>660</v>
      </c>
      <c r="U20" s="121">
        <f>AVERAGE('2020'!D32:E32)</f>
        <v>545.5</v>
      </c>
      <c r="V20" s="122"/>
      <c r="W20" s="122"/>
      <c r="X20" s="123">
        <f>'2022'!D31</f>
        <v>796</v>
      </c>
      <c r="Y20" s="123"/>
      <c r="Z20" s="124"/>
      <c r="AA20" s="124"/>
    </row>
    <row r="21" spans="1:27" ht="18.75" x14ac:dyDescent="0.3">
      <c r="A21" s="17" t="s">
        <v>15</v>
      </c>
      <c r="B21" s="100"/>
      <c r="C21" s="41">
        <f t="shared" si="2"/>
        <v>528.16850572443786</v>
      </c>
      <c r="D21" s="42">
        <f t="shared" si="3"/>
        <v>866.7</v>
      </c>
      <c r="E21" s="43">
        <f t="shared" si="4"/>
        <v>768.19444444444434</v>
      </c>
      <c r="F21" s="44">
        <f t="shared" si="5"/>
        <v>98.505555555555702</v>
      </c>
      <c r="G21" s="45">
        <f t="shared" si="10"/>
        <v>81.900000000000091</v>
      </c>
      <c r="H21" s="46">
        <f t="shared" si="6"/>
        <v>2.3862458784738605</v>
      </c>
      <c r="J21" s="18">
        <v>878</v>
      </c>
      <c r="K21" s="19" t="s">
        <v>15</v>
      </c>
      <c r="L21" s="20"/>
      <c r="M21" s="20"/>
      <c r="N21" s="22">
        <f>'2017'!G33</f>
        <v>862</v>
      </c>
      <c r="O21" s="77">
        <f>AVERAGE('2017'!E34:G34)</f>
        <v>762.66666666666663</v>
      </c>
      <c r="P21" s="24">
        <f>'2018'!G33</f>
        <v>839</v>
      </c>
      <c r="Q21" s="68">
        <f>'2018'!G34</f>
        <v>803</v>
      </c>
      <c r="R21" s="81">
        <f>'2019'!E33</f>
        <v>816</v>
      </c>
      <c r="S21" s="81">
        <f>AVERAGE('2019'!C34:E34)</f>
        <v>760</v>
      </c>
      <c r="T21" s="121"/>
      <c r="U21" s="82">
        <v>756</v>
      </c>
      <c r="V21" s="116">
        <v>840</v>
      </c>
      <c r="W21" s="122">
        <f>AVERAGE('2021'!D34:E34)</f>
        <v>771</v>
      </c>
      <c r="X21" s="123">
        <f>'2022'!E33</f>
        <v>807</v>
      </c>
      <c r="Y21" s="123">
        <f>AVERAGE('2022'!D34:E34)</f>
        <v>756.5</v>
      </c>
      <c r="Z21" s="124"/>
      <c r="AA21" s="124"/>
    </row>
    <row r="22" spans="1:27" ht="18.75" x14ac:dyDescent="0.3">
      <c r="A22" s="17" t="s">
        <v>31</v>
      </c>
      <c r="B22" s="100"/>
      <c r="C22" s="41">
        <f t="shared" si="2"/>
        <v>557.16136960497192</v>
      </c>
      <c r="D22" s="42">
        <f t="shared" si="3"/>
        <v>817.8125</v>
      </c>
      <c r="E22" s="43">
        <f t="shared" si="4"/>
        <v>716.8</v>
      </c>
      <c r="F22" s="44">
        <f t="shared" si="5"/>
        <v>101.01250000000005</v>
      </c>
      <c r="G22" s="45">
        <f t="shared" si="10"/>
        <v>133.29444444444448</v>
      </c>
      <c r="H22" s="46">
        <f t="shared" si="6"/>
        <v>2.4469753044882583</v>
      </c>
      <c r="J22" s="18">
        <v>838</v>
      </c>
      <c r="K22" s="19" t="s">
        <v>31</v>
      </c>
      <c r="L22" s="20"/>
      <c r="M22" s="20"/>
      <c r="N22" s="22">
        <f>'2017'!G35</f>
        <v>675</v>
      </c>
      <c r="O22" s="22">
        <f>'2017'!G36</f>
        <v>646</v>
      </c>
      <c r="P22" s="23">
        <f>'2018'!F35</f>
        <v>784</v>
      </c>
      <c r="Q22" s="68"/>
      <c r="R22" s="81"/>
      <c r="S22" s="81">
        <f>AVERAGE('2019'!D36)</f>
        <v>726</v>
      </c>
      <c r="T22" s="121"/>
      <c r="U22" s="121">
        <f>AVERAGE('2020'!D36:E36)</f>
        <v>686.5</v>
      </c>
      <c r="V22" s="116">
        <v>813</v>
      </c>
      <c r="W22" s="122">
        <f>AVERAGE('2021'!E36)</f>
        <v>813</v>
      </c>
      <c r="X22" s="123">
        <f>'2022'!E35</f>
        <v>757</v>
      </c>
      <c r="Y22" s="123">
        <f>AVERAGE('2022'!C36:E36)</f>
        <v>712.5</v>
      </c>
      <c r="Z22" s="124"/>
      <c r="AA22" s="124"/>
    </row>
    <row r="23" spans="1:27" ht="18.75" x14ac:dyDescent="0.3">
      <c r="A23" s="25" t="s">
        <v>6</v>
      </c>
      <c r="B23" s="100"/>
      <c r="C23" s="41">
        <f t="shared" si="2"/>
        <v>547.19922378846502</v>
      </c>
      <c r="D23" s="42">
        <f t="shared" si="3"/>
        <v>837.91666666666663</v>
      </c>
      <c r="E23" s="43">
        <f t="shared" si="4"/>
        <v>737.41666666666663</v>
      </c>
      <c r="F23" s="47">
        <f t="shared" si="5"/>
        <v>100.5</v>
      </c>
      <c r="G23" s="48">
        <f t="shared" si="10"/>
        <v>112.67777777777781</v>
      </c>
      <c r="H23" s="49">
        <f t="shared" si="6"/>
        <v>2.4345602583944546</v>
      </c>
      <c r="I23" s="26"/>
      <c r="J23" s="27">
        <v>856</v>
      </c>
      <c r="K23" s="28" t="s">
        <v>6</v>
      </c>
      <c r="L23" s="29"/>
      <c r="M23" s="29"/>
      <c r="N23" s="30"/>
      <c r="O23" s="30"/>
      <c r="P23" s="31">
        <f>'2018'!F35</f>
        <v>784</v>
      </c>
      <c r="Q23" s="69">
        <f>AVERAGE('2018'!F36,'2018'!G36,'2018'!G38)</f>
        <v>713.66666666666663</v>
      </c>
      <c r="R23" s="83">
        <f>'2019'!E37</f>
        <v>806</v>
      </c>
      <c r="S23" s="83">
        <f>AVERAGE('2019'!E38)</f>
        <v>766</v>
      </c>
      <c r="T23" s="125">
        <f>'2020'!E37</f>
        <v>761</v>
      </c>
      <c r="U23" s="125">
        <f>AVERAGE('2020'!E38)</f>
        <v>753</v>
      </c>
      <c r="V23" s="126"/>
      <c r="W23" s="126"/>
      <c r="X23" s="127"/>
      <c r="Y23" s="127">
        <f>AVERAGE('2022'!C38)</f>
        <v>717</v>
      </c>
      <c r="Z23" s="128"/>
      <c r="AA23" s="128"/>
    </row>
    <row r="24" spans="1:27" ht="18.75" x14ac:dyDescent="0.3">
      <c r="A24" s="32" t="s">
        <v>12</v>
      </c>
      <c r="B24" s="100"/>
      <c r="C24" s="41">
        <f t="shared" si="2"/>
        <v>667.74308278867102</v>
      </c>
      <c r="D24" s="42">
        <f t="shared" si="3"/>
        <v>725.25</v>
      </c>
      <c r="E24" s="43">
        <f t="shared" si="4"/>
        <v>591.375</v>
      </c>
      <c r="F24" s="44">
        <f t="shared" si="5"/>
        <v>133.875</v>
      </c>
      <c r="G24" s="45">
        <f t="shared" si="10"/>
        <v>258.71944444444443</v>
      </c>
      <c r="H24" s="46">
        <f t="shared" si="6"/>
        <v>3.2430522845030607</v>
      </c>
      <c r="J24" s="99">
        <v>752</v>
      </c>
      <c r="K24" s="33" t="s">
        <v>12</v>
      </c>
      <c r="L24" s="20"/>
      <c r="M24" s="20"/>
      <c r="N24" s="22">
        <f>'2017'!F39</f>
        <v>580</v>
      </c>
      <c r="O24" s="77">
        <f>AVERAGE('2017'!C40:F40)</f>
        <v>566.5</v>
      </c>
      <c r="P24" s="24">
        <f>'2018'!F39</f>
        <v>705</v>
      </c>
      <c r="Q24" s="68">
        <f>AVERAGE('2018'!C40,'2018'!F40)</f>
        <v>599.5</v>
      </c>
      <c r="R24" s="81">
        <f>'2019'!C39</f>
        <v>650</v>
      </c>
      <c r="S24" s="81">
        <f>AVERAGE('2019'!C40:E40)</f>
        <v>619.5</v>
      </c>
      <c r="T24" s="121"/>
      <c r="U24" s="121"/>
      <c r="V24" s="122"/>
      <c r="W24" s="122"/>
      <c r="X24" s="123"/>
      <c r="Y24" s="123">
        <f>AVERAGE('2022'!C40)</f>
        <v>580</v>
      </c>
      <c r="Z24" s="124"/>
      <c r="AA24" s="124"/>
    </row>
    <row r="25" spans="1:27" ht="18.75" x14ac:dyDescent="0.3">
      <c r="A25" s="32" t="s">
        <v>8</v>
      </c>
      <c r="B25" s="100"/>
      <c r="C25" s="41">
        <f t="shared" si="2"/>
        <v>609.09352760258491</v>
      </c>
      <c r="D25" s="42">
        <f t="shared" si="3"/>
        <v>813.16666666666663</v>
      </c>
      <c r="E25" s="43">
        <f t="shared" si="4"/>
        <v>694.25</v>
      </c>
      <c r="F25" s="44">
        <f t="shared" si="5"/>
        <v>118.91666666666663</v>
      </c>
      <c r="G25" s="45">
        <f t="shared" si="10"/>
        <v>155.84444444444443</v>
      </c>
      <c r="H25" s="46">
        <f t="shared" si="6"/>
        <v>2.8806944350985786</v>
      </c>
      <c r="J25" s="99">
        <v>818</v>
      </c>
      <c r="K25" s="33" t="s">
        <v>8</v>
      </c>
      <c r="L25" s="20"/>
      <c r="M25" s="20"/>
      <c r="N25" s="22">
        <f>'2017'!D41</f>
        <v>799</v>
      </c>
      <c r="O25" s="77">
        <f>AVERAGE('2017'!D42:F42)</f>
        <v>689.33333333333337</v>
      </c>
      <c r="P25" s="24">
        <f>'2018'!C41</f>
        <v>804</v>
      </c>
      <c r="Q25" s="68">
        <f>AVERAGE('2018'!C42:F42)</f>
        <v>677.5</v>
      </c>
      <c r="R25" s="81">
        <f>'2019'!C41</f>
        <v>779</v>
      </c>
      <c r="S25" s="81">
        <f>AVERAGE('2019'!C42:D42)</f>
        <v>704</v>
      </c>
      <c r="T25" s="121">
        <f>'2020'!D41</f>
        <v>818</v>
      </c>
      <c r="U25" s="121">
        <f>AVERAGE('2020'!D42)</f>
        <v>733</v>
      </c>
      <c r="V25" s="122">
        <f>'2021'!D41</f>
        <v>816</v>
      </c>
      <c r="W25" s="122">
        <f>AVERAGE('2021'!D42)</f>
        <v>692</v>
      </c>
      <c r="X25" s="123">
        <f>'2022'!D41</f>
        <v>776</v>
      </c>
      <c r="Y25" s="123">
        <f>AVERAGE('2022'!C42:E42)</f>
        <v>669.66666666666663</v>
      </c>
      <c r="Z25" s="124"/>
      <c r="AA25" s="124"/>
    </row>
    <row r="26" spans="1:27" ht="18.75" x14ac:dyDescent="0.3">
      <c r="A26" s="32" t="s">
        <v>16</v>
      </c>
      <c r="B26" s="100"/>
      <c r="C26" s="41" t="e">
        <f t="shared" si="2"/>
        <v>#DIV/0!</v>
      </c>
      <c r="D26" s="42" t="e">
        <f t="shared" si="3"/>
        <v>#DIV/0!</v>
      </c>
      <c r="E26" s="43" t="e">
        <f t="shared" si="4"/>
        <v>#DIV/0!</v>
      </c>
      <c r="F26" s="44" t="e">
        <f t="shared" si="5"/>
        <v>#DIV/0!</v>
      </c>
      <c r="G26" s="45" t="e">
        <f t="shared" si="10"/>
        <v>#DIV/0!</v>
      </c>
      <c r="H26" s="46" t="e">
        <f t="shared" si="6"/>
        <v>#DIV/0!</v>
      </c>
      <c r="J26" s="99">
        <v>666</v>
      </c>
      <c r="K26" s="33" t="s">
        <v>16</v>
      </c>
      <c r="L26" s="20"/>
      <c r="M26" s="20"/>
      <c r="N26" s="22"/>
      <c r="O26" s="22"/>
      <c r="P26" s="24"/>
      <c r="Q26" s="68"/>
      <c r="R26" s="81"/>
      <c r="S26" s="81"/>
      <c r="T26" s="121"/>
      <c r="U26" s="121"/>
      <c r="V26" s="122"/>
      <c r="W26" s="122"/>
      <c r="X26" s="123"/>
      <c r="Y26" s="123"/>
      <c r="Z26" s="124"/>
      <c r="AA26" s="124"/>
    </row>
    <row r="27" spans="1:27" ht="18.75" x14ac:dyDescent="0.3">
      <c r="A27" s="32" t="s">
        <v>9</v>
      </c>
      <c r="B27" s="100"/>
      <c r="C27" s="41">
        <f t="shared" si="2"/>
        <v>659.06457676958621</v>
      </c>
      <c r="D27" s="42">
        <f t="shared" si="3"/>
        <v>744.25</v>
      </c>
      <c r="E27" s="43">
        <f t="shared" si="4"/>
        <v>612</v>
      </c>
      <c r="F27" s="44">
        <f t="shared" si="5"/>
        <v>132.25</v>
      </c>
      <c r="G27" s="45">
        <f t="shared" si="10"/>
        <v>238.09444444444443</v>
      </c>
      <c r="H27" s="46">
        <f t="shared" si="6"/>
        <v>3.2036875042056381</v>
      </c>
      <c r="J27" s="99">
        <v>778</v>
      </c>
      <c r="K27" s="33" t="s">
        <v>9</v>
      </c>
      <c r="L27" s="20"/>
      <c r="M27" s="20"/>
      <c r="N27" s="22">
        <f>'2017'!C45</f>
        <v>611</v>
      </c>
      <c r="O27" s="101">
        <v>611</v>
      </c>
      <c r="P27" s="24">
        <f>'2018'!C45</f>
        <v>675</v>
      </c>
      <c r="Q27" s="68">
        <f>AVERAGE('2018'!C46:D46)</f>
        <v>613</v>
      </c>
      <c r="R27" s="81"/>
      <c r="S27" s="81"/>
      <c r="T27" s="121"/>
      <c r="U27" s="121"/>
      <c r="V27" s="122"/>
      <c r="W27" s="122"/>
      <c r="X27" s="123"/>
      <c r="Y27" s="123"/>
      <c r="Z27" s="124"/>
      <c r="AA27" s="124"/>
    </row>
    <row r="28" spans="1:27" ht="18.75" x14ac:dyDescent="0.3">
      <c r="A28" s="32" t="s">
        <v>49</v>
      </c>
      <c r="B28" s="100"/>
      <c r="C28" s="41">
        <f t="shared" si="2"/>
        <v>580.40933743770142</v>
      </c>
      <c r="D28" s="42">
        <f t="shared" si="3"/>
        <v>713.75</v>
      </c>
      <c r="E28" s="43">
        <f t="shared" si="4"/>
        <v>619</v>
      </c>
      <c r="F28" s="44">
        <f t="shared" si="5"/>
        <v>94.75</v>
      </c>
      <c r="G28" s="45">
        <f t="shared" si="10"/>
        <v>231.09444444444443</v>
      </c>
      <c r="H28" s="46">
        <f t="shared" si="6"/>
        <v>2.2952694973420358</v>
      </c>
      <c r="J28" s="99">
        <v>726</v>
      </c>
      <c r="K28" s="33" t="s">
        <v>49</v>
      </c>
      <c r="L28" s="20"/>
      <c r="M28" s="20"/>
      <c r="N28" s="22"/>
      <c r="O28" s="22"/>
      <c r="P28" s="24">
        <f>'2018'!C47</f>
        <v>675</v>
      </c>
      <c r="Q28" s="68">
        <f>'2018'!C48</f>
        <v>660</v>
      </c>
      <c r="R28" s="81"/>
      <c r="S28" s="81"/>
      <c r="T28" s="121"/>
      <c r="U28" s="121"/>
      <c r="V28" s="122">
        <f>'2021'!C47</f>
        <v>679</v>
      </c>
      <c r="W28" s="122">
        <f>AVERAGE('2021'!C48)</f>
        <v>633</v>
      </c>
      <c r="X28" s="123"/>
      <c r="Y28" s="123">
        <f>AVERAGE('2022'!C48)</f>
        <v>564</v>
      </c>
      <c r="Z28" s="124"/>
      <c r="AA28" s="124"/>
    </row>
    <row r="29" spans="1:27" ht="18.75" x14ac:dyDescent="0.3">
      <c r="A29" s="32" t="s">
        <v>33</v>
      </c>
      <c r="B29" s="100"/>
      <c r="C29" s="41">
        <f t="shared" si="2"/>
        <v>131.75463615023511</v>
      </c>
      <c r="D29" s="42">
        <f t="shared" si="3"/>
        <v>871</v>
      </c>
      <c r="E29" s="43">
        <f t="shared" si="4"/>
        <v>823.66666666666663</v>
      </c>
      <c r="F29" s="44">
        <f t="shared" si="5"/>
        <v>47.333333333333371</v>
      </c>
      <c r="G29" s="45">
        <f t="shared" si="10"/>
        <v>26.427777777777806</v>
      </c>
      <c r="H29" s="46">
        <f t="shared" si="6"/>
        <v>1.1466253953300591</v>
      </c>
      <c r="J29" s="99">
        <v>874</v>
      </c>
      <c r="K29" s="33" t="s">
        <v>33</v>
      </c>
      <c r="L29" s="20"/>
      <c r="M29" s="20"/>
      <c r="N29" s="22">
        <f>'2017'!F49</f>
        <v>862</v>
      </c>
      <c r="O29" s="77">
        <f>AVERAGE('2017'!D50:G50)</f>
        <v>823.66666666666663</v>
      </c>
      <c r="P29" s="24"/>
      <c r="Q29" s="68"/>
      <c r="R29" s="81"/>
      <c r="S29" s="81"/>
      <c r="T29" s="121"/>
      <c r="U29" s="121"/>
      <c r="V29" s="122"/>
      <c r="W29" s="122"/>
      <c r="X29" s="123"/>
      <c r="Y29" s="123"/>
      <c r="Z29" s="124"/>
      <c r="AA29" s="124"/>
    </row>
    <row r="30" spans="1:27" s="35" customFormat="1" ht="18.75" x14ac:dyDescent="0.3">
      <c r="A30" s="34" t="s">
        <v>3</v>
      </c>
      <c r="B30" s="100"/>
      <c r="C30" s="41">
        <f t="shared" si="2"/>
        <v>0</v>
      </c>
      <c r="D30" s="42">
        <f t="shared" si="3"/>
        <v>891.375</v>
      </c>
      <c r="E30" s="43">
        <f t="shared" si="4"/>
        <v>850.09444444444443</v>
      </c>
      <c r="F30" s="44">
        <f t="shared" si="5"/>
        <v>41.280555555555566</v>
      </c>
      <c r="G30" s="45">
        <f t="shared" si="10"/>
        <v>0</v>
      </c>
      <c r="H30" s="46">
        <f t="shared" si="6"/>
        <v>1</v>
      </c>
      <c r="J30" s="35">
        <v>897</v>
      </c>
      <c r="K30" s="36" t="s">
        <v>3</v>
      </c>
      <c r="L30" s="37"/>
      <c r="M30" s="37"/>
      <c r="N30" s="38">
        <f>'2017'!G51</f>
        <v>881</v>
      </c>
      <c r="O30" s="95">
        <f>AVERAGE('2017'!C52:G52)</f>
        <v>863.8</v>
      </c>
      <c r="P30" s="39">
        <f>'2018'!C51</f>
        <v>856</v>
      </c>
      <c r="Q30" s="70">
        <f>AVERAGE('2018'!C52:G52)</f>
        <v>840.6</v>
      </c>
      <c r="R30" s="84">
        <f>'2019'!D51</f>
        <v>872</v>
      </c>
      <c r="S30" s="84">
        <f>AVERAGE('2019'!C52:E52)</f>
        <v>845</v>
      </c>
      <c r="T30" s="129">
        <f>'2020'!E51</f>
        <v>869</v>
      </c>
      <c r="U30" s="129">
        <f>AVERAGE('2020'!D52:E52)</f>
        <v>835.5</v>
      </c>
      <c r="V30" s="130">
        <f>'2021'!C51</f>
        <v>877</v>
      </c>
      <c r="W30" s="130">
        <f>AVERAGE('2021'!C52:E52)</f>
        <v>849.33333333333337</v>
      </c>
      <c r="X30" s="131">
        <f>'2022'!D51</f>
        <v>892</v>
      </c>
      <c r="Y30" s="131">
        <f>AVERAGE('2022'!C52:E52)</f>
        <v>866.33333333333337</v>
      </c>
      <c r="Z30" s="132"/>
      <c r="AA30" s="132"/>
    </row>
    <row r="31" spans="1:27" ht="18.75" x14ac:dyDescent="0.3">
      <c r="A31" s="32" t="s">
        <v>34</v>
      </c>
      <c r="B31" s="100"/>
      <c r="C31" s="41" t="e">
        <f t="shared" si="2"/>
        <v>#DIV/0!</v>
      </c>
      <c r="D31" s="42" t="e">
        <f t="shared" si="3"/>
        <v>#DIV/0!</v>
      </c>
      <c r="E31" s="43" t="e">
        <f t="shared" si="4"/>
        <v>#DIV/0!</v>
      </c>
      <c r="F31" s="44" t="e">
        <f t="shared" si="5"/>
        <v>#DIV/0!</v>
      </c>
      <c r="G31" s="45" t="e">
        <f t="shared" si="10"/>
        <v>#DIV/0!</v>
      </c>
      <c r="H31" s="46" t="e">
        <f t="shared" si="6"/>
        <v>#DIV/0!</v>
      </c>
      <c r="J31" s="99">
        <v>862</v>
      </c>
      <c r="K31" s="33" t="s">
        <v>34</v>
      </c>
      <c r="L31" s="20"/>
      <c r="M31" s="20"/>
      <c r="N31" s="22"/>
      <c r="O31" s="22"/>
      <c r="P31" s="24"/>
      <c r="Q31" s="68"/>
      <c r="R31" s="81"/>
      <c r="S31" s="81"/>
      <c r="T31" s="121"/>
      <c r="U31" s="121"/>
      <c r="V31" s="122"/>
      <c r="W31" s="122"/>
      <c r="X31" s="123"/>
      <c r="Y31" s="123"/>
      <c r="Z31" s="124"/>
      <c r="AA31" s="124"/>
    </row>
    <row r="32" spans="1:27" ht="18.75" x14ac:dyDescent="0.3">
      <c r="A32" s="32" t="s">
        <v>35</v>
      </c>
      <c r="B32" s="100"/>
      <c r="C32" s="41">
        <f t="shared" si="2"/>
        <v>251.70797491039332</v>
      </c>
      <c r="D32" s="42">
        <f t="shared" si="3"/>
        <v>880.66666666666663</v>
      </c>
      <c r="E32" s="43">
        <f t="shared" si="4"/>
        <v>823.83333333333337</v>
      </c>
      <c r="F32" s="44">
        <f t="shared" si="5"/>
        <v>56.833333333333258</v>
      </c>
      <c r="G32" s="45">
        <f t="shared" si="10"/>
        <v>26.261111111111063</v>
      </c>
      <c r="H32" s="46">
        <f t="shared" si="6"/>
        <v>1.3767579570688357</v>
      </c>
      <c r="J32" s="99">
        <v>886</v>
      </c>
      <c r="K32" s="33" t="s">
        <v>35</v>
      </c>
      <c r="L32" s="20"/>
      <c r="M32" s="20"/>
      <c r="N32" s="22">
        <f>'2017'!E55</f>
        <v>864</v>
      </c>
      <c r="O32" s="77">
        <f>AVERAGE('2017'!C56:E56)</f>
        <v>807.5</v>
      </c>
      <c r="P32" s="134">
        <v>860</v>
      </c>
      <c r="Q32" s="68">
        <f>AVERAGE('2018'!C56:E56)</f>
        <v>763.5</v>
      </c>
      <c r="R32" s="120">
        <v>870</v>
      </c>
      <c r="S32" s="81">
        <f>AVERAGE('2019'!C56)</f>
        <v>824</v>
      </c>
      <c r="T32" s="82">
        <v>870</v>
      </c>
      <c r="U32" s="82">
        <v>860</v>
      </c>
      <c r="V32" s="116">
        <v>870</v>
      </c>
      <c r="W32" s="122">
        <f>AVERAGE('2021'!C56)</f>
        <v>849</v>
      </c>
      <c r="X32" s="123">
        <f>'2022'!C55</f>
        <v>854</v>
      </c>
      <c r="Y32" s="123">
        <f>AVERAGE('2022'!C56:E56)</f>
        <v>839</v>
      </c>
      <c r="Z32" s="124"/>
      <c r="AA32" s="124"/>
    </row>
    <row r="33" spans="1:27" ht="18.75" x14ac:dyDescent="0.3">
      <c r="A33" s="32" t="s">
        <v>36</v>
      </c>
      <c r="B33" s="100"/>
      <c r="C33" s="41">
        <f t="shared" si="2"/>
        <v>-50.650134563629649</v>
      </c>
      <c r="D33" s="42">
        <f t="shared" si="3"/>
        <v>824.375</v>
      </c>
      <c r="E33" s="43">
        <f t="shared" si="4"/>
        <v>788.25</v>
      </c>
      <c r="F33" s="44">
        <f t="shared" si="5"/>
        <v>36.125</v>
      </c>
      <c r="G33" s="45">
        <f t="shared" si="10"/>
        <v>61.844444444444434</v>
      </c>
      <c r="H33" s="46">
        <f t="shared" si="6"/>
        <v>0.87510934661193707</v>
      </c>
      <c r="J33" s="99">
        <v>834</v>
      </c>
      <c r="K33" s="33" t="s">
        <v>36</v>
      </c>
      <c r="L33" s="20"/>
      <c r="M33" s="20"/>
      <c r="N33" s="22">
        <f>'2017'!C57</f>
        <v>796</v>
      </c>
      <c r="O33" s="101">
        <v>796</v>
      </c>
      <c r="P33" s="24">
        <f>'2018'!D57</f>
        <v>795</v>
      </c>
      <c r="Q33" s="68">
        <f>AVERAGE('2018'!C58:D58)</f>
        <v>780.5</v>
      </c>
      <c r="R33" s="81"/>
      <c r="S33" s="81"/>
      <c r="T33" s="121"/>
      <c r="U33" s="121"/>
      <c r="V33" s="122"/>
      <c r="W33" s="122"/>
      <c r="X33" s="123"/>
      <c r="Y33" s="123"/>
      <c r="Z33" s="124"/>
      <c r="AA33" s="124"/>
    </row>
    <row r="34" spans="1:27" ht="18.75" x14ac:dyDescent="0.3">
      <c r="A34" s="32" t="s">
        <v>37</v>
      </c>
      <c r="B34" s="100"/>
      <c r="C34" s="41">
        <f t="shared" si="2"/>
        <v>277.33641729205806</v>
      </c>
      <c r="D34" s="42">
        <f t="shared" si="3"/>
        <v>880.91666666666663</v>
      </c>
      <c r="E34" s="43">
        <f t="shared" si="4"/>
        <v>821.69444444444434</v>
      </c>
      <c r="F34" s="44">
        <f t="shared" si="5"/>
        <v>59.222222222222285</v>
      </c>
      <c r="G34" s="45">
        <f t="shared" si="10"/>
        <v>28.400000000000091</v>
      </c>
      <c r="H34" s="46">
        <f t="shared" si="6"/>
        <v>1.4346275486171871</v>
      </c>
      <c r="J34" s="99">
        <v>888</v>
      </c>
      <c r="K34" s="33" t="s">
        <v>37</v>
      </c>
      <c r="L34" s="20"/>
      <c r="M34" s="20"/>
      <c r="N34" s="22">
        <f>'2017'!C59</f>
        <v>869</v>
      </c>
      <c r="O34" s="101">
        <v>869</v>
      </c>
      <c r="P34" s="24">
        <f>'2018'!D59</f>
        <v>868</v>
      </c>
      <c r="Q34" s="68">
        <f>AVERAGE('2018'!C60:G60)</f>
        <v>805.66666666666663</v>
      </c>
      <c r="R34" s="81">
        <f>'2019'!C59</f>
        <v>865</v>
      </c>
      <c r="S34" s="81">
        <f>AVERAGE('2019'!C60:E60)</f>
        <v>819</v>
      </c>
      <c r="T34" s="121">
        <f>'2020'!D59</f>
        <v>825</v>
      </c>
      <c r="U34" s="121">
        <f>AVERAGE('2020'!D60:E60)</f>
        <v>805</v>
      </c>
      <c r="V34" s="122">
        <f>'2021'!C59</f>
        <v>877</v>
      </c>
      <c r="W34" s="122">
        <f>AVERAGE('2021'!C60:D60)</f>
        <v>803.5</v>
      </c>
      <c r="X34" s="123">
        <f>'2022'!C59</f>
        <v>854</v>
      </c>
      <c r="Y34" s="123">
        <f>AVERAGE('2022'!C60:D60)</f>
        <v>828</v>
      </c>
      <c r="Z34" s="124"/>
      <c r="AA34" s="124"/>
    </row>
    <row r="35" spans="1:27" ht="18.75" x14ac:dyDescent="0.3">
      <c r="A35" s="32" t="s">
        <v>47</v>
      </c>
      <c r="B35" s="100"/>
      <c r="C35" s="41" t="e">
        <f t="shared" si="2"/>
        <v>#DIV/0!</v>
      </c>
      <c r="D35" s="42" t="e">
        <f t="shared" si="3"/>
        <v>#DIV/0!</v>
      </c>
      <c r="E35" s="43" t="e">
        <f t="shared" si="4"/>
        <v>#DIV/0!</v>
      </c>
      <c r="F35" s="44" t="e">
        <f t="shared" ref="F35" si="15">D35-E35</f>
        <v>#DIV/0!</v>
      </c>
      <c r="G35" s="45" t="e">
        <f t="shared" ref="G35" si="16">$E$30-E35</f>
        <v>#DIV/0!</v>
      </c>
      <c r="H35" s="46" t="e">
        <f t="shared" si="6"/>
        <v>#DIV/0!</v>
      </c>
      <c r="J35" s="99">
        <v>697</v>
      </c>
      <c r="K35" s="33" t="s">
        <v>47</v>
      </c>
      <c r="L35" s="20"/>
      <c r="M35" s="20"/>
      <c r="N35" s="22"/>
      <c r="O35" s="22"/>
      <c r="P35" s="24"/>
      <c r="Q35" s="68"/>
      <c r="R35" s="81"/>
      <c r="S35" s="81"/>
      <c r="T35" s="121"/>
      <c r="U35" s="121"/>
      <c r="V35" s="122"/>
      <c r="W35" s="122"/>
      <c r="X35" s="123"/>
      <c r="Y35" s="123"/>
      <c r="Z35" s="124"/>
      <c r="AA35" s="124"/>
    </row>
    <row r="36" spans="1:27" ht="18.75" x14ac:dyDescent="0.3">
      <c r="A36" s="32" t="s">
        <v>42</v>
      </c>
      <c r="B36" s="100"/>
      <c r="C36" s="41">
        <f t="shared" si="2"/>
        <v>227.82522823424586</v>
      </c>
      <c r="D36" s="42">
        <f t="shared" si="3"/>
        <v>802.1</v>
      </c>
      <c r="E36" s="43">
        <f t="shared" si="4"/>
        <v>752.2</v>
      </c>
      <c r="F36" s="44">
        <f t="shared" ref="F36" si="17">D36-E36</f>
        <v>49.899999999999977</v>
      </c>
      <c r="G36" s="45">
        <f t="shared" si="10"/>
        <v>97.894444444444389</v>
      </c>
      <c r="H36" s="46">
        <f t="shared" si="6"/>
        <v>1.2088015611331666</v>
      </c>
      <c r="J36" s="99">
        <v>811</v>
      </c>
      <c r="K36" s="33" t="s">
        <v>42</v>
      </c>
      <c r="L36" s="20"/>
      <c r="M36" s="20"/>
      <c r="N36" s="22">
        <f>'2017'!D63</f>
        <v>772</v>
      </c>
      <c r="O36" s="22">
        <f>'2017'!D64</f>
        <v>770</v>
      </c>
      <c r="P36" s="24">
        <f>'2018'!D63</f>
        <v>800</v>
      </c>
      <c r="Q36" s="68">
        <f>AVERAGE('2018'!D64:E64)</f>
        <v>718</v>
      </c>
      <c r="R36" s="81"/>
      <c r="S36" s="81"/>
      <c r="T36" s="121">
        <f>'2020'!E63</f>
        <v>811</v>
      </c>
      <c r="U36" s="121">
        <f>AVERAGE('2020'!E64)</f>
        <v>787</v>
      </c>
      <c r="V36" s="122">
        <f>'2021'!D63</f>
        <v>734</v>
      </c>
      <c r="W36" s="122">
        <f>AVERAGE('2021'!D64)</f>
        <v>731</v>
      </c>
      <c r="X36" s="123">
        <f>'2022'!D63</f>
        <v>760</v>
      </c>
      <c r="Y36" s="123">
        <f>AVERAGE('2022'!D64)</f>
        <v>755</v>
      </c>
      <c r="Z36" s="124"/>
      <c r="AA36" s="124"/>
    </row>
    <row r="37" spans="1:27" ht="18.75" x14ac:dyDescent="0.3">
      <c r="A37" s="32" t="s">
        <v>43</v>
      </c>
      <c r="B37" s="100"/>
      <c r="C37" s="41">
        <f t="shared" si="2"/>
        <v>470.70962666666657</v>
      </c>
      <c r="D37" s="42">
        <f t="shared" si="3"/>
        <v>796.125</v>
      </c>
      <c r="E37" s="43">
        <f t="shared" si="4"/>
        <v>718</v>
      </c>
      <c r="F37" s="44">
        <f t="shared" ref="F37" si="18">D37-E37</f>
        <v>78.125</v>
      </c>
      <c r="G37" s="45">
        <f t="shared" si="10"/>
        <v>132.09444444444443</v>
      </c>
      <c r="H37" s="46">
        <f t="shared" si="6"/>
        <v>1.8925375142991718</v>
      </c>
      <c r="J37" s="99">
        <v>811</v>
      </c>
      <c r="K37" s="33" t="s">
        <v>43</v>
      </c>
      <c r="L37" s="20"/>
      <c r="M37" s="20"/>
      <c r="N37" s="22"/>
      <c r="O37" s="22"/>
      <c r="P37" s="24">
        <f>'2018'!E65</f>
        <v>733</v>
      </c>
      <c r="Q37" s="68">
        <v>710</v>
      </c>
      <c r="R37" s="81"/>
      <c r="S37" s="81"/>
      <c r="T37" s="121"/>
      <c r="U37" s="121"/>
      <c r="V37" s="116">
        <v>770</v>
      </c>
      <c r="W37" s="116">
        <v>720</v>
      </c>
      <c r="X37" s="123"/>
      <c r="Y37" s="123">
        <f>AVERAGE('2022'!D66)</f>
        <v>724</v>
      </c>
      <c r="Z37" s="124"/>
      <c r="AA37" s="124"/>
    </row>
    <row r="38" spans="1:27" ht="18.75" x14ac:dyDescent="0.3">
      <c r="A38" s="32" t="s">
        <v>14</v>
      </c>
      <c r="B38" s="100"/>
      <c r="C38" s="41">
        <f t="shared" si="2"/>
        <v>521.8049989880592</v>
      </c>
      <c r="D38" s="42">
        <f t="shared" si="3"/>
        <v>737.25</v>
      </c>
      <c r="E38" s="43">
        <f t="shared" si="4"/>
        <v>654.9</v>
      </c>
      <c r="F38" s="44">
        <f t="shared" si="5"/>
        <v>82.350000000000023</v>
      </c>
      <c r="G38" s="45">
        <f t="shared" si="10"/>
        <v>195.19444444444446</v>
      </c>
      <c r="H38" s="46">
        <f t="shared" si="6"/>
        <v>1.9948859430724717</v>
      </c>
      <c r="J38" s="6">
        <v>743</v>
      </c>
      <c r="K38" s="33" t="s">
        <v>14</v>
      </c>
      <c r="L38" s="20"/>
      <c r="M38" s="20"/>
      <c r="N38" s="22">
        <f>'2017'!G67</f>
        <v>711</v>
      </c>
      <c r="O38" s="22">
        <f>'2017'!G68</f>
        <v>657</v>
      </c>
      <c r="P38" s="24">
        <f>'2018'!G67</f>
        <v>676</v>
      </c>
      <c r="Q38" s="68">
        <f>AVERAGE('2018'!D68:G68)</f>
        <v>623.5</v>
      </c>
      <c r="R38" s="81">
        <f>'2019'!E67</f>
        <v>773</v>
      </c>
      <c r="S38" s="81">
        <f>AVERAGE('2019'!E68)</f>
        <v>706</v>
      </c>
      <c r="T38" s="121"/>
      <c r="U38" s="82">
        <v>651</v>
      </c>
      <c r="V38" s="122"/>
      <c r="W38" s="122"/>
      <c r="X38" s="123"/>
      <c r="Y38" s="123">
        <f>AVERAGE('2022'!E68)</f>
        <v>637</v>
      </c>
      <c r="Z38" s="124"/>
      <c r="AA38" s="124"/>
    </row>
    <row r="39" spans="1:27" ht="18.75" x14ac:dyDescent="0.3">
      <c r="A39" s="32" t="s">
        <v>11</v>
      </c>
      <c r="B39" s="100"/>
      <c r="C39" s="41">
        <f t="shared" si="2"/>
        <v>505.81554010609193</v>
      </c>
      <c r="D39" s="42">
        <f t="shared" si="3"/>
        <v>807</v>
      </c>
      <c r="E39" s="43">
        <f t="shared" si="4"/>
        <v>720.59722222222229</v>
      </c>
      <c r="F39" s="44">
        <f t="shared" si="5"/>
        <v>86.402777777777715</v>
      </c>
      <c r="G39" s="45">
        <f t="shared" si="10"/>
        <v>129.49722222222215</v>
      </c>
      <c r="H39" s="46">
        <f t="shared" si="6"/>
        <v>2.0930623780364694</v>
      </c>
      <c r="J39" s="6">
        <v>816</v>
      </c>
      <c r="K39" s="33" t="s">
        <v>11</v>
      </c>
      <c r="L39" s="20"/>
      <c r="M39" s="20"/>
      <c r="N39" s="22">
        <f>'2017'!G69</f>
        <v>816</v>
      </c>
      <c r="O39" s="77">
        <f>AVERAGE('2017'!C70:G70)</f>
        <v>716.25</v>
      </c>
      <c r="P39" s="24">
        <f>'2018'!G69</f>
        <v>789</v>
      </c>
      <c r="Q39" s="68">
        <f>AVERAGE('2018'!C70:G70)</f>
        <v>702</v>
      </c>
      <c r="R39" s="81">
        <f>'2019'!E69</f>
        <v>763</v>
      </c>
      <c r="S39" s="81">
        <f>AVERAGE('2019'!C70:E70)</f>
        <v>672.33333333333337</v>
      </c>
      <c r="T39" s="121">
        <f>'2020'!E69</f>
        <v>788</v>
      </c>
      <c r="U39" s="121">
        <f>AVERAGE('2020'!E70)</f>
        <v>746</v>
      </c>
      <c r="V39" s="122">
        <f>'2021'!E69</f>
        <v>777</v>
      </c>
      <c r="W39" s="122">
        <f>AVERAGE('2021'!C70:E70)</f>
        <v>741.5</v>
      </c>
      <c r="X39" s="123">
        <f>'2022'!E69</f>
        <v>747</v>
      </c>
      <c r="Y39" s="123">
        <f>AVERAGE('2022'!C70:E70)</f>
        <v>745.5</v>
      </c>
      <c r="Z39" s="124"/>
      <c r="AA39" s="124"/>
    </row>
    <row r="40" spans="1:27" ht="18.75" x14ac:dyDescent="0.3">
      <c r="A40" s="32" t="s">
        <v>38</v>
      </c>
      <c r="B40" s="100"/>
      <c r="C40" s="41">
        <f t="shared" si="2"/>
        <v>572.97243074173366</v>
      </c>
      <c r="D40" s="42">
        <f t="shared" si="3"/>
        <v>719.25</v>
      </c>
      <c r="E40" s="43">
        <f t="shared" si="4"/>
        <v>626</v>
      </c>
      <c r="F40" s="44">
        <f t="shared" si="5"/>
        <v>93.25</v>
      </c>
      <c r="G40" s="45">
        <f t="shared" si="10"/>
        <v>224.09444444444443</v>
      </c>
      <c r="H40" s="46">
        <f t="shared" si="6"/>
        <v>2.2589327770674914</v>
      </c>
      <c r="J40" s="6">
        <v>743</v>
      </c>
      <c r="K40" s="33" t="s">
        <v>38</v>
      </c>
      <c r="L40" s="20"/>
      <c r="M40" s="20"/>
      <c r="N40" s="22">
        <f>'2017'!C71</f>
        <v>648</v>
      </c>
      <c r="O40" s="101">
        <v>648</v>
      </c>
      <c r="P40" s="24"/>
      <c r="Q40" s="68">
        <v>656</v>
      </c>
      <c r="R40" s="81"/>
      <c r="S40" s="81">
        <f>AVERAGE('2019'!C72)</f>
        <v>563</v>
      </c>
      <c r="T40" s="121"/>
      <c r="U40" s="121"/>
      <c r="V40" s="122"/>
      <c r="W40" s="122"/>
      <c r="X40" s="123"/>
      <c r="Y40" s="123">
        <f>AVERAGE('2022'!E72)</f>
        <v>637</v>
      </c>
      <c r="Z40" s="124"/>
      <c r="AA40" s="124"/>
    </row>
    <row r="41" spans="1:27" ht="18.75" x14ac:dyDescent="0.3">
      <c r="A41" s="32" t="s">
        <v>10</v>
      </c>
      <c r="B41" s="100"/>
      <c r="C41" s="41">
        <f t="shared" si="2"/>
        <v>278.04501777777807</v>
      </c>
      <c r="D41" s="42">
        <f t="shared" si="3"/>
        <v>773.83333333333337</v>
      </c>
      <c r="E41" s="43">
        <f t="shared" si="4"/>
        <v>721.75</v>
      </c>
      <c r="F41" s="44">
        <f t="shared" si="5"/>
        <v>52.083333333333371</v>
      </c>
      <c r="G41" s="45">
        <f t="shared" si="10"/>
        <v>128.34444444444443</v>
      </c>
      <c r="H41" s="46">
        <f t="shared" si="6"/>
        <v>1.2616916761994488</v>
      </c>
      <c r="J41" s="98">
        <v>788</v>
      </c>
      <c r="K41" s="33" t="s">
        <v>10</v>
      </c>
      <c r="L41" s="20"/>
      <c r="M41" s="20"/>
      <c r="N41" s="22">
        <f>'2017'!C73</f>
        <v>692</v>
      </c>
      <c r="O41" s="102">
        <f>AVERAGE('2017'!C74:E74)</f>
        <v>655.5</v>
      </c>
      <c r="P41" s="24">
        <f>'2018'!C73</f>
        <v>755</v>
      </c>
      <c r="Q41" s="68">
        <v>755</v>
      </c>
      <c r="R41" s="81"/>
      <c r="S41" s="81">
        <f>AVERAGE('2019'!C74)</f>
        <v>731</v>
      </c>
      <c r="T41" s="121"/>
      <c r="U41" s="121"/>
      <c r="V41" s="122"/>
      <c r="W41" s="122"/>
      <c r="X41" s="123">
        <f>'2022'!E73</f>
        <v>747</v>
      </c>
      <c r="Y41" s="123">
        <f>AVERAGE('2022'!C74:E74)</f>
        <v>745.5</v>
      </c>
      <c r="Z41" s="124"/>
      <c r="AA41" s="124"/>
    </row>
    <row r="42" spans="1:27" ht="18.75" x14ac:dyDescent="0.3">
      <c r="A42" s="32" t="s">
        <v>65</v>
      </c>
      <c r="B42" s="100"/>
      <c r="C42" s="41">
        <f t="shared" ref="C42" si="19">($E$30*$A$4)+((B42-(E42*$A$4))/H42)</f>
        <v>488.39814814814804</v>
      </c>
      <c r="D42" s="42">
        <f t="shared" si="3"/>
        <v>666.25</v>
      </c>
      <c r="E42" s="43">
        <f t="shared" si="4"/>
        <v>598</v>
      </c>
      <c r="F42" s="44">
        <f t="shared" ref="F42" si="20">D42-E42</f>
        <v>68.25</v>
      </c>
      <c r="G42" s="45">
        <f t="shared" ref="G42" si="21">$E$30-E42</f>
        <v>252.09444444444443</v>
      </c>
      <c r="H42" s="46">
        <f t="shared" ref="H42" si="22">IF(F42/$F$30&lt;0.8,0.8,F42/$F$30)</f>
        <v>1.6533207724917565</v>
      </c>
      <c r="J42" s="98">
        <v>676</v>
      </c>
      <c r="K42" s="75" t="s">
        <v>65</v>
      </c>
      <c r="L42" s="20"/>
      <c r="M42" s="20"/>
      <c r="N42" s="22"/>
      <c r="O42" s="22"/>
      <c r="P42" s="24"/>
      <c r="Q42" s="68"/>
      <c r="R42" s="81"/>
      <c r="S42" s="81"/>
      <c r="T42" s="121"/>
      <c r="U42" s="121"/>
      <c r="V42" s="122"/>
      <c r="W42" s="122"/>
      <c r="X42" s="123">
        <f>'2022'!E75</f>
        <v>637</v>
      </c>
      <c r="Y42" s="123">
        <f>AVERAGE('2022'!E76)</f>
        <v>598</v>
      </c>
      <c r="Z42" s="124"/>
      <c r="AA42" s="124"/>
    </row>
    <row r="43" spans="1:27" ht="18.75" x14ac:dyDescent="0.3">
      <c r="A43" s="32" t="s">
        <v>48</v>
      </c>
      <c r="B43" s="100"/>
      <c r="C43" s="41">
        <f t="shared" si="2"/>
        <v>626.62076023391808</v>
      </c>
      <c r="D43" s="42">
        <f t="shared" si="3"/>
        <v>746.375</v>
      </c>
      <c r="E43" s="43">
        <f t="shared" si="4"/>
        <v>630</v>
      </c>
      <c r="F43" s="44">
        <f t="shared" si="5"/>
        <v>116.375</v>
      </c>
      <c r="G43" s="45">
        <f t="shared" si="10"/>
        <v>220.09444444444443</v>
      </c>
      <c r="H43" s="46">
        <f t="shared" si="6"/>
        <v>2.8191238813000465</v>
      </c>
      <c r="J43" s="98">
        <v>754</v>
      </c>
      <c r="K43" s="33" t="s">
        <v>48</v>
      </c>
      <c r="L43" s="20"/>
      <c r="M43" s="20"/>
      <c r="N43" s="22"/>
      <c r="O43" s="97">
        <v>581</v>
      </c>
      <c r="P43" s="24"/>
      <c r="Q43" s="68"/>
      <c r="R43" s="120">
        <v>700</v>
      </c>
      <c r="S43" s="81">
        <f>AVERAGE('2019'!C78)</f>
        <v>679</v>
      </c>
      <c r="T43" s="121"/>
      <c r="U43" s="121"/>
      <c r="V43" s="122"/>
      <c r="W43" s="122"/>
      <c r="X43" s="123">
        <f>'2022'!E77</f>
        <v>747</v>
      </c>
      <c r="Y43" s="123"/>
      <c r="Z43" s="124"/>
      <c r="AA43" s="124"/>
    </row>
    <row r="44" spans="1:27" ht="18.75" x14ac:dyDescent="0.3">
      <c r="A44" s="32" t="s">
        <v>7</v>
      </c>
      <c r="B44" s="100"/>
      <c r="C44" s="41">
        <f t="shared" si="2"/>
        <v>625.52752225519282</v>
      </c>
      <c r="D44" s="42">
        <f t="shared" si="3"/>
        <v>844</v>
      </c>
      <c r="E44" s="43">
        <f t="shared" si="4"/>
        <v>712.94444444444446</v>
      </c>
      <c r="F44" s="44">
        <f t="shared" si="5"/>
        <v>131.05555555555554</v>
      </c>
      <c r="G44" s="45">
        <f t="shared" si="10"/>
        <v>137.14999999999998</v>
      </c>
      <c r="H44" s="46">
        <f t="shared" si="6"/>
        <v>3.174752708431464</v>
      </c>
      <c r="J44" s="6">
        <v>852</v>
      </c>
      <c r="K44" s="33" t="s">
        <v>7</v>
      </c>
      <c r="L44" s="20"/>
      <c r="M44" s="20"/>
      <c r="N44" s="22"/>
      <c r="O44" s="22"/>
      <c r="P44" s="24">
        <f>'2018'!D79</f>
        <v>852</v>
      </c>
      <c r="Q44" s="68">
        <f>AVERAGE('2018'!C80:E80)</f>
        <v>736.33333333333337</v>
      </c>
      <c r="R44" s="81"/>
      <c r="S44" s="81"/>
      <c r="T44" s="121"/>
      <c r="U44" s="82">
        <v>700</v>
      </c>
      <c r="V44" s="122"/>
      <c r="W44" s="122"/>
      <c r="X44" s="123">
        <f>'2022'!E79</f>
        <v>788</v>
      </c>
      <c r="Y44" s="123">
        <f>AVERAGE('2022'!D80:E80)</f>
        <v>702.5</v>
      </c>
      <c r="Z44" s="124"/>
      <c r="AA44" s="124"/>
    </row>
    <row r="45" spans="1:27" ht="18.75" x14ac:dyDescent="0.3">
      <c r="A45" s="32" t="s">
        <v>5</v>
      </c>
      <c r="B45" s="100"/>
      <c r="C45" s="41">
        <f t="shared" si="2"/>
        <v>397.2862424454417</v>
      </c>
      <c r="D45" s="42">
        <f t="shared" si="3"/>
        <v>855.4375</v>
      </c>
      <c r="E45" s="43">
        <f t="shared" si="4"/>
        <v>783.9666666666667</v>
      </c>
      <c r="F45" s="44">
        <f t="shared" si="5"/>
        <v>71.470833333333303</v>
      </c>
      <c r="G45" s="45">
        <f t="shared" si="10"/>
        <v>66.127777777777737</v>
      </c>
      <c r="H45" s="46">
        <f t="shared" si="6"/>
        <v>1.7313437857479297</v>
      </c>
      <c r="J45" s="6">
        <v>864</v>
      </c>
      <c r="K45" s="33" t="s">
        <v>5</v>
      </c>
      <c r="L45" s="20"/>
      <c r="M45" s="20"/>
      <c r="N45" s="22">
        <f>'2017'!D81</f>
        <v>840</v>
      </c>
      <c r="O45" s="22">
        <f>AVERAGE('2017'!D82:G82)</f>
        <v>759</v>
      </c>
      <c r="P45" s="24">
        <f>'2018'!G81</f>
        <v>848</v>
      </c>
      <c r="Q45" s="68">
        <f>AVERAGE('2018'!C82:G82)</f>
        <v>769.8</v>
      </c>
      <c r="R45" s="81">
        <f>'2019'!E81</f>
        <v>833</v>
      </c>
      <c r="S45" s="81">
        <f>AVERAGE('2019'!C82:E82)</f>
        <v>786.33333333333337</v>
      </c>
      <c r="T45" s="121">
        <f>AVERAGE('2020'!D81:E81)</f>
        <v>826.5</v>
      </c>
      <c r="U45" s="121">
        <f>AVERAGE('2020'!D82:E82)</f>
        <v>811</v>
      </c>
      <c r="V45" s="116">
        <v>815</v>
      </c>
      <c r="W45" s="122">
        <f>AVERAGE('2021'!C82:D82)</f>
        <v>791</v>
      </c>
      <c r="X45" s="123">
        <f>'2022'!E81</f>
        <v>816</v>
      </c>
      <c r="Y45" s="123">
        <f>AVERAGE('2022'!C82:E82)</f>
        <v>786.66666666666663</v>
      </c>
      <c r="Z45" s="124"/>
      <c r="AA45" s="124"/>
    </row>
    <row r="46" spans="1:27" ht="18.75" x14ac:dyDescent="0.3">
      <c r="A46" s="32" t="s">
        <v>39</v>
      </c>
      <c r="B46" s="100"/>
      <c r="C46" s="41">
        <f t="shared" si="2"/>
        <v>714.77808663158692</v>
      </c>
      <c r="D46" s="42">
        <f t="shared" si="3"/>
        <v>779.125</v>
      </c>
      <c r="E46" s="43">
        <f t="shared" si="4"/>
        <v>597</v>
      </c>
      <c r="F46" s="44">
        <f t="shared" si="5"/>
        <v>182.125</v>
      </c>
      <c r="G46" s="45">
        <f t="shared" si="10"/>
        <v>253.09444444444443</v>
      </c>
      <c r="H46" s="46">
        <f t="shared" si="6"/>
        <v>4.4118834533342293</v>
      </c>
      <c r="J46" s="6">
        <v>808</v>
      </c>
      <c r="K46" s="33" t="s">
        <v>39</v>
      </c>
      <c r="L46" s="20"/>
      <c r="M46" s="20"/>
      <c r="N46" s="22"/>
      <c r="O46" s="22"/>
      <c r="P46" s="24">
        <f>'2018'!G83</f>
        <v>597</v>
      </c>
      <c r="Q46" s="68">
        <v>597</v>
      </c>
      <c r="R46" s="81"/>
      <c r="S46" s="81"/>
      <c r="T46" s="121"/>
      <c r="U46" s="121"/>
      <c r="V46" s="122"/>
      <c r="W46" s="122"/>
      <c r="X46" s="123">
        <f>'2022'!E83</f>
        <v>788</v>
      </c>
      <c r="Y46" s="123"/>
      <c r="Z46" s="124"/>
      <c r="AA46" s="124"/>
    </row>
    <row r="47" spans="1:27" ht="18.75" x14ac:dyDescent="0.3">
      <c r="A47" s="32" t="s">
        <v>40</v>
      </c>
      <c r="B47" s="100"/>
      <c r="C47" s="41">
        <f t="shared" si="2"/>
        <v>604.94344771241822</v>
      </c>
      <c r="D47" s="42">
        <f t="shared" si="3"/>
        <v>825.7</v>
      </c>
      <c r="E47" s="43">
        <f t="shared" si="4"/>
        <v>706.7</v>
      </c>
      <c r="F47" s="44">
        <f t="shared" si="5"/>
        <v>119</v>
      </c>
      <c r="G47" s="45">
        <f t="shared" si="10"/>
        <v>143.39444444444439</v>
      </c>
      <c r="H47" s="46">
        <f t="shared" si="6"/>
        <v>2.8827131417804988</v>
      </c>
      <c r="J47" s="98">
        <v>848</v>
      </c>
      <c r="K47" s="33" t="s">
        <v>40</v>
      </c>
      <c r="L47" s="20"/>
      <c r="M47" s="20"/>
      <c r="N47" s="22">
        <f>'2017'!F85</f>
        <v>741</v>
      </c>
      <c r="O47" s="22">
        <f>'2017'!F86</f>
        <v>700</v>
      </c>
      <c r="P47" s="24">
        <f>'2018'!D85</f>
        <v>719</v>
      </c>
      <c r="Q47" s="68">
        <v>719</v>
      </c>
      <c r="R47" s="120">
        <v>800</v>
      </c>
      <c r="S47" s="81">
        <f>AVERAGE('2019'!C86:D86)</f>
        <v>646.5</v>
      </c>
      <c r="T47" s="121"/>
      <c r="U47" s="121"/>
      <c r="V47" s="122">
        <f>'2021'!D85</f>
        <v>718</v>
      </c>
      <c r="W47" s="122">
        <f>AVERAGE('2021'!D86)</f>
        <v>712</v>
      </c>
      <c r="X47" s="123">
        <f>'2022'!E85</f>
        <v>816</v>
      </c>
      <c r="Y47" s="123">
        <f>AVERAGE('2022'!E86)</f>
        <v>756</v>
      </c>
      <c r="Z47" s="124"/>
      <c r="AA47" s="124"/>
    </row>
    <row r="48" spans="1:27" ht="18.75" x14ac:dyDescent="0.3">
      <c r="A48" s="32" t="s">
        <v>66</v>
      </c>
      <c r="B48" s="100"/>
      <c r="C48" s="41">
        <f t="shared" ref="C48" si="23">($E$30*$A$4)+((B48-(E48*$A$4))/H48)</f>
        <v>421.24769677760128</v>
      </c>
      <c r="D48" s="42">
        <f t="shared" si="3"/>
        <v>748.5625</v>
      </c>
      <c r="E48" s="43">
        <f t="shared" si="4"/>
        <v>682.83333333333337</v>
      </c>
      <c r="F48" s="44">
        <f t="shared" ref="F48" si="24">D48-E48</f>
        <v>65.729166666666629</v>
      </c>
      <c r="G48" s="45">
        <f t="shared" ref="G48" si="25">$E$30-E48</f>
        <v>167.26111111111106</v>
      </c>
      <c r="H48" s="46">
        <f t="shared" ref="H48" si="26">IF(F48/$F$30&lt;0.8,0.8,F48/$F$30)</f>
        <v>1.5922548953637023</v>
      </c>
      <c r="J48" s="98">
        <v>749</v>
      </c>
      <c r="K48" s="75" t="s">
        <v>66</v>
      </c>
      <c r="L48" s="20"/>
      <c r="M48" s="76"/>
      <c r="N48" s="22">
        <f>'2017'!D87</f>
        <v>734</v>
      </c>
      <c r="O48" s="77">
        <f>'2017'!D88</f>
        <v>678</v>
      </c>
      <c r="P48" s="24">
        <f>'2018'!C87</f>
        <v>747</v>
      </c>
      <c r="Q48" s="68">
        <f>AVERAGE('2018'!C88:D88)</f>
        <v>679.5</v>
      </c>
      <c r="R48" s="81"/>
      <c r="S48" s="81"/>
      <c r="T48" s="121"/>
      <c r="U48" s="121"/>
      <c r="V48" s="116">
        <v>720</v>
      </c>
      <c r="W48" s="122">
        <f>AVERAGE('2021'!D88)</f>
        <v>691</v>
      </c>
      <c r="X48" s="123">
        <f>'2022'!E87</f>
        <v>788</v>
      </c>
      <c r="Y48" s="123"/>
      <c r="Z48" s="124"/>
      <c r="AA48" s="124"/>
    </row>
    <row r="49" spans="1:27" ht="18.75" x14ac:dyDescent="0.3">
      <c r="A49" s="32" t="s">
        <v>67</v>
      </c>
      <c r="B49" s="100"/>
      <c r="C49" s="41">
        <f t="shared" si="2"/>
        <v>621.84861838440111</v>
      </c>
      <c r="D49" s="42">
        <f t="shared" si="3"/>
        <v>813.875</v>
      </c>
      <c r="E49" s="43">
        <f t="shared" si="4"/>
        <v>689.22222222222217</v>
      </c>
      <c r="F49" s="44">
        <f t="shared" si="5"/>
        <v>124.65277777777783</v>
      </c>
      <c r="G49" s="45">
        <f t="shared" si="10"/>
        <v>160.87222222222226</v>
      </c>
      <c r="H49" s="46">
        <f t="shared" si="6"/>
        <v>3.0196487450373466</v>
      </c>
      <c r="J49" s="98">
        <v>835</v>
      </c>
      <c r="K49" s="75" t="s">
        <v>67</v>
      </c>
      <c r="L49" s="20"/>
      <c r="M49" s="76"/>
      <c r="N49" s="22">
        <f>'2017'!D89</f>
        <v>770</v>
      </c>
      <c r="O49" s="77">
        <f>AVERAGE('2017'!C90:E90)</f>
        <v>691.66666666666663</v>
      </c>
      <c r="P49" s="24">
        <f>'2018'!D89</f>
        <v>734</v>
      </c>
      <c r="Q49" s="68">
        <f>'2018'!D90</f>
        <v>700</v>
      </c>
      <c r="R49" s="81">
        <f>'2019'!D89</f>
        <v>727</v>
      </c>
      <c r="S49" s="81">
        <f>AVERAGE('2019'!D90)</f>
        <v>676</v>
      </c>
      <c r="T49" s="121"/>
      <c r="U49" s="121"/>
      <c r="V49" s="122"/>
      <c r="W49" s="122"/>
      <c r="X49" s="123">
        <f>'2022'!E89</f>
        <v>771</v>
      </c>
      <c r="Y49" s="123"/>
      <c r="Z49" s="124"/>
      <c r="AA49" s="124"/>
    </row>
    <row r="50" spans="1:27" ht="16.5" x14ac:dyDescent="0.25">
      <c r="A50" s="7"/>
      <c r="B50" s="8"/>
      <c r="C50" s="8"/>
      <c r="T50" s="133"/>
      <c r="U50" s="133"/>
      <c r="V50" s="133"/>
      <c r="W50" s="133"/>
      <c r="X50" s="133"/>
      <c r="Y50" s="133"/>
      <c r="Z50" s="133"/>
      <c r="AA50" s="133"/>
    </row>
    <row r="51" spans="1:27" ht="16.5" x14ac:dyDescent="0.25">
      <c r="A51" s="7" t="s">
        <v>17</v>
      </c>
      <c r="B51" s="8"/>
      <c r="C51" s="8"/>
    </row>
    <row r="52" spans="1:27" ht="16.5" x14ac:dyDescent="0.25">
      <c r="A52" s="7" t="s">
        <v>45</v>
      </c>
      <c r="B52" s="8"/>
      <c r="C52" s="8"/>
    </row>
    <row r="53" spans="1:27" ht="16.5" x14ac:dyDescent="0.25">
      <c r="A53" s="7" t="s">
        <v>46</v>
      </c>
      <c r="B53" s="8"/>
      <c r="C53" s="8"/>
    </row>
    <row r="54" spans="1:27" ht="16.5" x14ac:dyDescent="0.25">
      <c r="A54" s="7"/>
      <c r="B54" s="8"/>
      <c r="C54" s="8"/>
    </row>
    <row r="55" spans="1:27" x14ac:dyDescent="0.25">
      <c r="A55" s="15"/>
      <c r="B55" s="16"/>
      <c r="C55" s="16"/>
    </row>
    <row r="56" spans="1:27" x14ac:dyDescent="0.25">
      <c r="A56" s="15"/>
      <c r="B56" s="16"/>
      <c r="C56" s="16"/>
    </row>
    <row r="57" spans="1:27" x14ac:dyDescent="0.25">
      <c r="A57" s="15"/>
      <c r="B57" s="16"/>
      <c r="C57" s="16"/>
    </row>
    <row r="58" spans="1:27" x14ac:dyDescent="0.25">
      <c r="A58" s="15"/>
      <c r="B58" s="16"/>
      <c r="C58" s="16"/>
    </row>
    <row r="59" spans="1:27" x14ac:dyDescent="0.25">
      <c r="A59" s="15"/>
      <c r="B59" s="16"/>
      <c r="C59" s="16"/>
    </row>
    <row r="60" spans="1:27" x14ac:dyDescent="0.25">
      <c r="A60" s="15"/>
      <c r="B60" s="16"/>
      <c r="C60" s="16"/>
    </row>
    <row r="61" spans="1:27" x14ac:dyDescent="0.25">
      <c r="A61" s="15"/>
      <c r="B61" s="16"/>
      <c r="C61" s="16"/>
    </row>
    <row r="62" spans="1:27" x14ac:dyDescent="0.25">
      <c r="A62" s="15"/>
      <c r="B62" s="16"/>
      <c r="C62" s="16"/>
    </row>
    <row r="63" spans="1:27" ht="16.5" x14ac:dyDescent="0.25">
      <c r="A63" s="7"/>
      <c r="B63" s="8"/>
      <c r="C63" s="8"/>
    </row>
    <row r="64" spans="1:27" x14ac:dyDescent="0.25">
      <c r="A64" s="15"/>
      <c r="B64" s="16"/>
      <c r="C64" s="16"/>
    </row>
    <row r="65" spans="1:3" x14ac:dyDescent="0.25">
      <c r="A65" s="15"/>
      <c r="B65" s="16"/>
      <c r="C65" s="16"/>
    </row>
    <row r="66" spans="1:3" x14ac:dyDescent="0.25">
      <c r="A66" s="15"/>
      <c r="B66" s="16"/>
      <c r="C66" s="16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84DEF-2D54-4A19-BA6E-661F27B2B426}">
  <dimension ref="A1:E90"/>
  <sheetViews>
    <sheetView topLeftCell="A61" workbookViewId="0">
      <selection activeCell="C75" sqref="C75"/>
    </sheetView>
  </sheetViews>
  <sheetFormatPr defaultRowHeight="15" x14ac:dyDescent="0.25"/>
  <cols>
    <col min="1" max="2" width="11" style="108" customWidth="1"/>
    <col min="3" max="4" width="25" style="108" customWidth="1"/>
    <col min="5" max="5" width="28.7109375" style="108" bestFit="1" customWidth="1"/>
    <col min="6" max="13" width="25" style="108" customWidth="1"/>
    <col min="14" max="16384" width="9.140625" style="108"/>
  </cols>
  <sheetData>
    <row r="1" spans="1:5" x14ac:dyDescent="0.25">
      <c r="C1" s="108" t="s">
        <v>75</v>
      </c>
    </row>
    <row r="2" spans="1:5" x14ac:dyDescent="0.25">
      <c r="C2" s="108" t="s">
        <v>147</v>
      </c>
      <c r="D2" s="108" t="s">
        <v>148</v>
      </c>
      <c r="E2" s="108" t="s">
        <v>149</v>
      </c>
    </row>
    <row r="3" spans="1:5" x14ac:dyDescent="0.25">
      <c r="A3" s="109" t="s">
        <v>25</v>
      </c>
      <c r="B3" s="110" t="s">
        <v>76</v>
      </c>
      <c r="C3" s="108">
        <v>781</v>
      </c>
    </row>
    <row r="4" spans="1:5" x14ac:dyDescent="0.25">
      <c r="A4" s="109"/>
      <c r="B4" s="110" t="s">
        <v>44</v>
      </c>
      <c r="C4" s="108">
        <v>664</v>
      </c>
      <c r="D4" s="108">
        <v>547</v>
      </c>
    </row>
    <row r="5" spans="1:5" x14ac:dyDescent="0.25">
      <c r="A5" s="109" t="s">
        <v>13</v>
      </c>
      <c r="B5" s="110" t="s">
        <v>76</v>
      </c>
    </row>
    <row r="6" spans="1:5" x14ac:dyDescent="0.25">
      <c r="A6" s="109"/>
      <c r="B6" s="110" t="s">
        <v>44</v>
      </c>
      <c r="D6" s="108">
        <v>598</v>
      </c>
    </row>
    <row r="7" spans="1:5" x14ac:dyDescent="0.25">
      <c r="A7" s="109" t="s">
        <v>24</v>
      </c>
      <c r="B7" s="110" t="s">
        <v>76</v>
      </c>
    </row>
    <row r="8" spans="1:5" x14ac:dyDescent="0.25">
      <c r="A8" s="109"/>
      <c r="B8" s="110" t="s">
        <v>44</v>
      </c>
    </row>
    <row r="9" spans="1:5" x14ac:dyDescent="0.25">
      <c r="A9" s="109" t="s">
        <v>27</v>
      </c>
      <c r="B9" s="110" t="s">
        <v>76</v>
      </c>
    </row>
    <row r="10" spans="1:5" x14ac:dyDescent="0.25">
      <c r="A10" s="109"/>
      <c r="B10" s="110" t="s">
        <v>44</v>
      </c>
    </row>
    <row r="11" spans="1:5" x14ac:dyDescent="0.25">
      <c r="A11" s="109" t="s">
        <v>26</v>
      </c>
      <c r="B11" s="110" t="s">
        <v>76</v>
      </c>
    </row>
    <row r="12" spans="1:5" x14ac:dyDescent="0.25">
      <c r="A12" s="109"/>
      <c r="B12" s="110" t="s">
        <v>44</v>
      </c>
    </row>
    <row r="13" spans="1:5" x14ac:dyDescent="0.25">
      <c r="A13" s="109" t="s">
        <v>32</v>
      </c>
      <c r="B13" s="110" t="s">
        <v>76</v>
      </c>
    </row>
    <row r="14" spans="1:5" x14ac:dyDescent="0.25">
      <c r="A14" s="109"/>
      <c r="B14" s="110" t="s">
        <v>44</v>
      </c>
    </row>
    <row r="15" spans="1:5" x14ac:dyDescent="0.25">
      <c r="A15" s="109" t="s">
        <v>4</v>
      </c>
      <c r="B15" s="110" t="s">
        <v>76</v>
      </c>
    </row>
    <row r="16" spans="1:5" x14ac:dyDescent="0.25">
      <c r="A16" s="109"/>
      <c r="B16" s="110" t="s">
        <v>44</v>
      </c>
      <c r="C16" s="108">
        <v>830</v>
      </c>
      <c r="E16" s="108">
        <v>756</v>
      </c>
    </row>
    <row r="17" spans="1:4" x14ac:dyDescent="0.25">
      <c r="A17" s="111" t="s">
        <v>52</v>
      </c>
      <c r="B17" s="110" t="s">
        <v>76</v>
      </c>
    </row>
    <row r="18" spans="1:4" x14ac:dyDescent="0.25">
      <c r="A18" s="111"/>
      <c r="B18" s="110" t="s">
        <v>44</v>
      </c>
    </row>
    <row r="19" spans="1:4" x14ac:dyDescent="0.25">
      <c r="A19" s="111" t="s">
        <v>50</v>
      </c>
      <c r="B19" s="110" t="s">
        <v>76</v>
      </c>
      <c r="C19" s="108">
        <v>556</v>
      </c>
    </row>
    <row r="20" spans="1:4" x14ac:dyDescent="0.25">
      <c r="A20" s="111"/>
      <c r="B20" s="110" t="s">
        <v>44</v>
      </c>
    </row>
    <row r="21" spans="1:4" x14ac:dyDescent="0.25">
      <c r="A21" s="111" t="s">
        <v>51</v>
      </c>
      <c r="B21" s="110" t="s">
        <v>76</v>
      </c>
    </row>
    <row r="22" spans="1:4" x14ac:dyDescent="0.25">
      <c r="A22" s="111"/>
      <c r="B22" s="110" t="s">
        <v>44</v>
      </c>
      <c r="C22" s="108">
        <v>466</v>
      </c>
    </row>
    <row r="23" spans="1:4" x14ac:dyDescent="0.25">
      <c r="A23" s="109" t="s">
        <v>28</v>
      </c>
      <c r="B23" s="110" t="s">
        <v>76</v>
      </c>
    </row>
    <row r="24" spans="1:4" x14ac:dyDescent="0.25">
      <c r="A24" s="109"/>
      <c r="B24" s="110" t="s">
        <v>44</v>
      </c>
    </row>
    <row r="25" spans="1:4" x14ac:dyDescent="0.25">
      <c r="A25" s="109" t="s">
        <v>29</v>
      </c>
      <c r="B25" s="110" t="s">
        <v>76</v>
      </c>
    </row>
    <row r="26" spans="1:4" x14ac:dyDescent="0.25">
      <c r="A26" s="109"/>
      <c r="B26" s="110" t="s">
        <v>44</v>
      </c>
    </row>
    <row r="27" spans="1:4" x14ac:dyDescent="0.25">
      <c r="A27" s="111" t="s">
        <v>69</v>
      </c>
      <c r="B27" s="110" t="s">
        <v>76</v>
      </c>
    </row>
    <row r="28" spans="1:4" x14ac:dyDescent="0.25">
      <c r="A28" s="111"/>
      <c r="B28" s="110" t="s">
        <v>44</v>
      </c>
    </row>
    <row r="29" spans="1:4" x14ac:dyDescent="0.25">
      <c r="A29" s="111" t="s">
        <v>68</v>
      </c>
      <c r="B29" s="110" t="s">
        <v>76</v>
      </c>
    </row>
    <row r="30" spans="1:4" x14ac:dyDescent="0.25">
      <c r="A30" s="111"/>
      <c r="B30" s="110" t="s">
        <v>44</v>
      </c>
    </row>
    <row r="31" spans="1:4" x14ac:dyDescent="0.25">
      <c r="A31" s="109" t="s">
        <v>30</v>
      </c>
      <c r="B31" s="110" t="s">
        <v>76</v>
      </c>
      <c r="D31" s="108">
        <v>796</v>
      </c>
    </row>
    <row r="32" spans="1:4" x14ac:dyDescent="0.25">
      <c r="A32" s="109"/>
      <c r="B32" s="110" t="s">
        <v>44</v>
      </c>
    </row>
    <row r="33" spans="1:5" x14ac:dyDescent="0.25">
      <c r="A33" s="109" t="s">
        <v>15</v>
      </c>
      <c r="B33" s="110" t="s">
        <v>76</v>
      </c>
      <c r="D33" s="108">
        <v>803</v>
      </c>
      <c r="E33" s="108">
        <v>807</v>
      </c>
    </row>
    <row r="34" spans="1:5" x14ac:dyDescent="0.25">
      <c r="A34" s="109"/>
      <c r="B34" s="110" t="s">
        <v>44</v>
      </c>
      <c r="C34" s="117">
        <v>411</v>
      </c>
      <c r="D34" s="108">
        <v>755</v>
      </c>
      <c r="E34" s="108">
        <v>758</v>
      </c>
    </row>
    <row r="35" spans="1:5" x14ac:dyDescent="0.25">
      <c r="A35" s="109" t="s">
        <v>31</v>
      </c>
      <c r="B35" s="110" t="s">
        <v>76</v>
      </c>
      <c r="C35" s="108">
        <v>734</v>
      </c>
      <c r="E35" s="108">
        <v>757</v>
      </c>
    </row>
    <row r="36" spans="1:5" x14ac:dyDescent="0.25">
      <c r="A36" s="109"/>
      <c r="B36" s="110" t="s">
        <v>44</v>
      </c>
      <c r="C36" s="108">
        <v>703</v>
      </c>
      <c r="E36" s="108">
        <v>722</v>
      </c>
    </row>
    <row r="37" spans="1:5" x14ac:dyDescent="0.25">
      <c r="A37" s="109" t="s">
        <v>6</v>
      </c>
      <c r="B37" s="110" t="s">
        <v>76</v>
      </c>
    </row>
    <row r="38" spans="1:5" x14ac:dyDescent="0.25">
      <c r="A38" s="109"/>
      <c r="B38" s="110" t="s">
        <v>44</v>
      </c>
      <c r="C38" s="108">
        <v>717</v>
      </c>
    </row>
    <row r="39" spans="1:5" x14ac:dyDescent="0.25">
      <c r="A39" s="112" t="s">
        <v>12</v>
      </c>
      <c r="B39" s="110" t="s">
        <v>76</v>
      </c>
    </row>
    <row r="40" spans="1:5" x14ac:dyDescent="0.25">
      <c r="A40" s="112"/>
      <c r="B40" s="110" t="s">
        <v>44</v>
      </c>
      <c r="C40" s="108">
        <v>580</v>
      </c>
    </row>
    <row r="41" spans="1:5" x14ac:dyDescent="0.25">
      <c r="A41" s="112" t="s">
        <v>8</v>
      </c>
      <c r="B41" s="110" t="s">
        <v>76</v>
      </c>
      <c r="D41" s="108">
        <v>776</v>
      </c>
    </row>
    <row r="42" spans="1:5" x14ac:dyDescent="0.25">
      <c r="A42" s="112"/>
      <c r="B42" s="110" t="s">
        <v>44</v>
      </c>
      <c r="C42" s="108">
        <v>619</v>
      </c>
      <c r="D42" s="108">
        <v>699</v>
      </c>
      <c r="E42" s="108">
        <v>691</v>
      </c>
    </row>
    <row r="43" spans="1:5" x14ac:dyDescent="0.25">
      <c r="A43" s="112" t="s">
        <v>16</v>
      </c>
      <c r="B43" s="110" t="s">
        <v>76</v>
      </c>
    </row>
    <row r="44" spans="1:5" x14ac:dyDescent="0.25">
      <c r="A44" s="112"/>
      <c r="B44" s="110" t="s">
        <v>44</v>
      </c>
    </row>
    <row r="45" spans="1:5" x14ac:dyDescent="0.25">
      <c r="A45" s="112" t="s">
        <v>9</v>
      </c>
      <c r="B45" s="110" t="s">
        <v>76</v>
      </c>
    </row>
    <row r="46" spans="1:5" x14ac:dyDescent="0.25">
      <c r="A46" s="112"/>
      <c r="B46" s="110" t="s">
        <v>44</v>
      </c>
    </row>
    <row r="47" spans="1:5" x14ac:dyDescent="0.25">
      <c r="A47" s="112" t="s">
        <v>49</v>
      </c>
      <c r="B47" s="110" t="s">
        <v>76</v>
      </c>
    </row>
    <row r="48" spans="1:5" x14ac:dyDescent="0.25">
      <c r="A48" s="112"/>
      <c r="B48" s="110" t="s">
        <v>44</v>
      </c>
      <c r="C48" s="108">
        <v>564</v>
      </c>
    </row>
    <row r="49" spans="1:5" x14ac:dyDescent="0.25">
      <c r="A49" s="112" t="s">
        <v>33</v>
      </c>
      <c r="B49" s="110" t="s">
        <v>76</v>
      </c>
    </row>
    <row r="50" spans="1:5" x14ac:dyDescent="0.25">
      <c r="A50" s="112"/>
      <c r="B50" s="110" t="s">
        <v>44</v>
      </c>
    </row>
    <row r="51" spans="1:5" x14ac:dyDescent="0.25">
      <c r="A51" s="113" t="s">
        <v>3</v>
      </c>
      <c r="B51" s="110" t="s">
        <v>76</v>
      </c>
      <c r="C51" s="108">
        <v>869</v>
      </c>
      <c r="D51" s="108">
        <v>892</v>
      </c>
      <c r="E51" s="108">
        <v>879</v>
      </c>
    </row>
    <row r="52" spans="1:5" x14ac:dyDescent="0.25">
      <c r="A52" s="113"/>
      <c r="B52" s="110" t="s">
        <v>44</v>
      </c>
      <c r="C52" s="108">
        <v>862</v>
      </c>
      <c r="D52" s="108">
        <v>879</v>
      </c>
      <c r="E52" s="108">
        <v>858</v>
      </c>
    </row>
    <row r="53" spans="1:5" x14ac:dyDescent="0.25">
      <c r="A53" s="112" t="s">
        <v>34</v>
      </c>
      <c r="B53" s="110" t="s">
        <v>76</v>
      </c>
    </row>
    <row r="54" spans="1:5" x14ac:dyDescent="0.25">
      <c r="A54" s="112"/>
      <c r="B54" s="110" t="s">
        <v>44</v>
      </c>
      <c r="C54" s="108">
        <v>846</v>
      </c>
    </row>
    <row r="55" spans="1:5" x14ac:dyDescent="0.25">
      <c r="A55" s="112" t="s">
        <v>35</v>
      </c>
      <c r="B55" s="110" t="s">
        <v>76</v>
      </c>
      <c r="C55" s="108">
        <v>854</v>
      </c>
      <c r="E55" s="108">
        <v>846</v>
      </c>
    </row>
    <row r="56" spans="1:5" x14ac:dyDescent="0.25">
      <c r="A56" s="112"/>
      <c r="B56" s="110" t="s">
        <v>44</v>
      </c>
      <c r="C56" s="108">
        <v>854</v>
      </c>
      <c r="E56" s="108">
        <v>824</v>
      </c>
    </row>
    <row r="57" spans="1:5" x14ac:dyDescent="0.25">
      <c r="A57" s="112" t="s">
        <v>36</v>
      </c>
      <c r="B57" s="110" t="s">
        <v>76</v>
      </c>
    </row>
    <row r="58" spans="1:5" x14ac:dyDescent="0.25">
      <c r="A58" s="112"/>
      <c r="B58" s="110" t="s">
        <v>44</v>
      </c>
    </row>
    <row r="59" spans="1:5" x14ac:dyDescent="0.25">
      <c r="A59" s="112" t="s">
        <v>37</v>
      </c>
      <c r="B59" s="110" t="s">
        <v>76</v>
      </c>
      <c r="C59" s="108">
        <v>854</v>
      </c>
      <c r="D59" s="108">
        <v>845</v>
      </c>
    </row>
    <row r="60" spans="1:5" x14ac:dyDescent="0.25">
      <c r="A60" s="112"/>
      <c r="B60" s="110" t="s">
        <v>44</v>
      </c>
      <c r="C60" s="108">
        <v>828</v>
      </c>
      <c r="D60" s="108">
        <v>828</v>
      </c>
    </row>
    <row r="61" spans="1:5" x14ac:dyDescent="0.25">
      <c r="A61" s="112" t="s">
        <v>47</v>
      </c>
      <c r="B61" s="110" t="s">
        <v>76</v>
      </c>
    </row>
    <row r="62" spans="1:5" x14ac:dyDescent="0.25">
      <c r="A62" s="112"/>
      <c r="B62" s="110" t="s">
        <v>44</v>
      </c>
    </row>
    <row r="63" spans="1:5" x14ac:dyDescent="0.25">
      <c r="A63" s="112" t="s">
        <v>42</v>
      </c>
      <c r="B63" s="110" t="s">
        <v>76</v>
      </c>
      <c r="D63" s="108">
        <v>760</v>
      </c>
    </row>
    <row r="64" spans="1:5" x14ac:dyDescent="0.25">
      <c r="A64" s="112"/>
      <c r="B64" s="110" t="s">
        <v>44</v>
      </c>
      <c r="D64" s="108">
        <v>755</v>
      </c>
    </row>
    <row r="65" spans="1:5" x14ac:dyDescent="0.25">
      <c r="A65" s="112" t="s">
        <v>43</v>
      </c>
      <c r="B65" s="110" t="s">
        <v>76</v>
      </c>
    </row>
    <row r="66" spans="1:5" x14ac:dyDescent="0.25">
      <c r="A66" s="112"/>
      <c r="B66" s="110" t="s">
        <v>44</v>
      </c>
      <c r="D66" s="108">
        <v>724</v>
      </c>
    </row>
    <row r="67" spans="1:5" x14ac:dyDescent="0.25">
      <c r="A67" s="112" t="s">
        <v>14</v>
      </c>
      <c r="B67" s="110" t="s">
        <v>76</v>
      </c>
    </row>
    <row r="68" spans="1:5" x14ac:dyDescent="0.25">
      <c r="A68" s="112"/>
      <c r="B68" s="110" t="s">
        <v>44</v>
      </c>
      <c r="E68" s="108">
        <v>637</v>
      </c>
    </row>
    <row r="69" spans="1:5" x14ac:dyDescent="0.25">
      <c r="A69" s="112" t="s">
        <v>11</v>
      </c>
      <c r="B69" s="110" t="s">
        <v>76</v>
      </c>
      <c r="E69" s="108">
        <v>747</v>
      </c>
    </row>
    <row r="70" spans="1:5" x14ac:dyDescent="0.25">
      <c r="A70" s="112"/>
      <c r="B70" s="110" t="s">
        <v>44</v>
      </c>
      <c r="C70" s="108">
        <v>746</v>
      </c>
      <c r="E70" s="108">
        <v>745</v>
      </c>
    </row>
    <row r="71" spans="1:5" x14ac:dyDescent="0.25">
      <c r="A71" s="112" t="s">
        <v>38</v>
      </c>
      <c r="B71" s="110" t="s">
        <v>76</v>
      </c>
    </row>
    <row r="72" spans="1:5" x14ac:dyDescent="0.25">
      <c r="A72" s="112"/>
      <c r="B72" s="110" t="s">
        <v>44</v>
      </c>
      <c r="E72" s="108">
        <v>637</v>
      </c>
    </row>
    <row r="73" spans="1:5" x14ac:dyDescent="0.25">
      <c r="A73" s="112" t="s">
        <v>10</v>
      </c>
      <c r="B73" s="110" t="s">
        <v>76</v>
      </c>
      <c r="E73" s="108">
        <v>747</v>
      </c>
    </row>
    <row r="74" spans="1:5" x14ac:dyDescent="0.25">
      <c r="A74" s="112"/>
      <c r="B74" s="110" t="s">
        <v>44</v>
      </c>
      <c r="C74" s="108">
        <v>746</v>
      </c>
      <c r="E74" s="108">
        <v>745</v>
      </c>
    </row>
    <row r="75" spans="1:5" x14ac:dyDescent="0.25">
      <c r="A75" s="114" t="s">
        <v>65</v>
      </c>
      <c r="B75" s="110" t="s">
        <v>76</v>
      </c>
      <c r="E75" s="108">
        <v>637</v>
      </c>
    </row>
    <row r="76" spans="1:5" x14ac:dyDescent="0.25">
      <c r="A76" s="114"/>
      <c r="B76" s="110" t="s">
        <v>44</v>
      </c>
      <c r="E76" s="108">
        <v>598</v>
      </c>
    </row>
    <row r="77" spans="1:5" x14ac:dyDescent="0.25">
      <c r="A77" s="112" t="s">
        <v>48</v>
      </c>
      <c r="B77" s="110" t="s">
        <v>76</v>
      </c>
      <c r="C77" s="108">
        <v>746</v>
      </c>
      <c r="E77" s="108">
        <v>747</v>
      </c>
    </row>
    <row r="78" spans="1:5" x14ac:dyDescent="0.25">
      <c r="A78" s="112"/>
      <c r="B78" s="110" t="s">
        <v>44</v>
      </c>
    </row>
    <row r="79" spans="1:5" x14ac:dyDescent="0.25">
      <c r="A79" s="112" t="s">
        <v>7</v>
      </c>
      <c r="B79" s="110" t="s">
        <v>76</v>
      </c>
      <c r="D79" s="108">
        <v>668</v>
      </c>
      <c r="E79" s="108">
        <v>788</v>
      </c>
    </row>
    <row r="80" spans="1:5" x14ac:dyDescent="0.25">
      <c r="A80" s="112"/>
      <c r="B80" s="110" t="s">
        <v>44</v>
      </c>
      <c r="D80" s="108">
        <v>654</v>
      </c>
      <c r="E80" s="108">
        <v>751</v>
      </c>
    </row>
    <row r="81" spans="1:5" x14ac:dyDescent="0.25">
      <c r="A81" s="112" t="s">
        <v>5</v>
      </c>
      <c r="B81" s="110" t="s">
        <v>76</v>
      </c>
      <c r="D81" s="108">
        <v>797</v>
      </c>
      <c r="E81" s="108">
        <v>816</v>
      </c>
    </row>
    <row r="82" spans="1:5" x14ac:dyDescent="0.25">
      <c r="A82" s="112"/>
      <c r="B82" s="110" t="s">
        <v>44</v>
      </c>
      <c r="C82" s="108">
        <v>786</v>
      </c>
      <c r="D82" s="108">
        <v>781</v>
      </c>
      <c r="E82" s="108">
        <v>793</v>
      </c>
    </row>
    <row r="83" spans="1:5" x14ac:dyDescent="0.25">
      <c r="A83" s="112" t="s">
        <v>39</v>
      </c>
      <c r="B83" s="110" t="s">
        <v>76</v>
      </c>
      <c r="E83" s="108">
        <v>788</v>
      </c>
    </row>
    <row r="84" spans="1:5" x14ac:dyDescent="0.25">
      <c r="A84" s="112"/>
      <c r="B84" s="110" t="s">
        <v>44</v>
      </c>
    </row>
    <row r="85" spans="1:5" x14ac:dyDescent="0.25">
      <c r="A85" s="112" t="s">
        <v>40</v>
      </c>
      <c r="B85" s="110" t="s">
        <v>76</v>
      </c>
      <c r="E85" s="108">
        <v>816</v>
      </c>
    </row>
    <row r="86" spans="1:5" x14ac:dyDescent="0.25">
      <c r="A86" s="112"/>
      <c r="B86" s="110" t="s">
        <v>44</v>
      </c>
      <c r="E86" s="108">
        <v>756</v>
      </c>
    </row>
    <row r="87" spans="1:5" x14ac:dyDescent="0.25">
      <c r="A87" s="114" t="s">
        <v>66</v>
      </c>
      <c r="B87" s="110" t="s">
        <v>76</v>
      </c>
      <c r="E87" s="108">
        <v>788</v>
      </c>
    </row>
    <row r="88" spans="1:5" x14ac:dyDescent="0.25">
      <c r="A88" s="114"/>
      <c r="B88" s="110" t="s">
        <v>44</v>
      </c>
    </row>
    <row r="89" spans="1:5" x14ac:dyDescent="0.25">
      <c r="A89" s="114" t="s">
        <v>67</v>
      </c>
      <c r="B89" s="110" t="s">
        <v>76</v>
      </c>
      <c r="E89" s="108">
        <v>771</v>
      </c>
    </row>
    <row r="90" spans="1:5" x14ac:dyDescent="0.25">
      <c r="A90" s="115"/>
      <c r="B90" s="110" t="s">
        <v>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AFC1-958C-4AE7-A44D-B545CDD17095}">
  <dimension ref="A1:E90"/>
  <sheetViews>
    <sheetView topLeftCell="A58" workbookViewId="0">
      <selection activeCell="E69" sqref="E69"/>
    </sheetView>
  </sheetViews>
  <sheetFormatPr defaultRowHeight="15" x14ac:dyDescent="0.25"/>
  <cols>
    <col min="1" max="2" width="11" style="108" customWidth="1"/>
    <col min="3" max="4" width="25" style="108" customWidth="1"/>
    <col min="5" max="5" width="28.7109375" style="108" bestFit="1" customWidth="1"/>
    <col min="6" max="13" width="25" style="108" customWidth="1"/>
    <col min="14" max="16384" width="9.140625" style="108"/>
  </cols>
  <sheetData>
    <row r="1" spans="1:5" x14ac:dyDescent="0.25">
      <c r="C1" s="108" t="s">
        <v>75</v>
      </c>
    </row>
    <row r="2" spans="1:5" x14ac:dyDescent="0.25">
      <c r="C2" s="108" t="s">
        <v>94</v>
      </c>
      <c r="D2" s="108" t="s">
        <v>95</v>
      </c>
      <c r="E2" s="108" t="s">
        <v>96</v>
      </c>
    </row>
    <row r="3" spans="1:5" x14ac:dyDescent="0.25">
      <c r="A3" s="109" t="s">
        <v>25</v>
      </c>
      <c r="B3" s="110" t="s">
        <v>76</v>
      </c>
      <c r="D3" s="108">
        <v>731</v>
      </c>
    </row>
    <row r="4" spans="1:5" x14ac:dyDescent="0.25">
      <c r="A4" s="109"/>
      <c r="B4" s="110" t="s">
        <v>44</v>
      </c>
    </row>
    <row r="5" spans="1:5" x14ac:dyDescent="0.25">
      <c r="A5" s="109" t="s">
        <v>13</v>
      </c>
      <c r="B5" s="110" t="s">
        <v>76</v>
      </c>
    </row>
    <row r="6" spans="1:5" x14ac:dyDescent="0.25">
      <c r="A6" s="109"/>
      <c r="B6" s="110" t="s">
        <v>44</v>
      </c>
      <c r="D6" s="108">
        <v>608</v>
      </c>
    </row>
    <row r="7" spans="1:5" x14ac:dyDescent="0.25">
      <c r="A7" s="109" t="s">
        <v>24</v>
      </c>
      <c r="B7" s="110" t="s">
        <v>76</v>
      </c>
    </row>
    <row r="8" spans="1:5" x14ac:dyDescent="0.25">
      <c r="A8" s="109"/>
      <c r="B8" s="110" t="s">
        <v>44</v>
      </c>
    </row>
    <row r="9" spans="1:5" x14ac:dyDescent="0.25">
      <c r="A9" s="109" t="s">
        <v>27</v>
      </c>
      <c r="B9" s="110" t="s">
        <v>76</v>
      </c>
    </row>
    <row r="10" spans="1:5" x14ac:dyDescent="0.25">
      <c r="A10" s="109"/>
      <c r="B10" s="110" t="s">
        <v>44</v>
      </c>
    </row>
    <row r="11" spans="1:5" x14ac:dyDescent="0.25">
      <c r="A11" s="109" t="s">
        <v>26</v>
      </c>
      <c r="B11" s="110" t="s">
        <v>76</v>
      </c>
    </row>
    <row r="12" spans="1:5" x14ac:dyDescent="0.25">
      <c r="A12" s="109"/>
      <c r="B12" s="110" t="s">
        <v>44</v>
      </c>
    </row>
    <row r="13" spans="1:5" x14ac:dyDescent="0.25">
      <c r="A13" s="109" t="s">
        <v>32</v>
      </c>
      <c r="B13" s="110" t="s">
        <v>76</v>
      </c>
    </row>
    <row r="14" spans="1:5" x14ac:dyDescent="0.25">
      <c r="A14" s="109"/>
      <c r="B14" s="110" t="s">
        <v>44</v>
      </c>
    </row>
    <row r="15" spans="1:5" x14ac:dyDescent="0.25">
      <c r="A15" s="109" t="s">
        <v>4</v>
      </c>
      <c r="B15" s="110" t="s">
        <v>76</v>
      </c>
    </row>
    <row r="16" spans="1:5" x14ac:dyDescent="0.25">
      <c r="A16" s="109"/>
      <c r="B16" s="110" t="s">
        <v>44</v>
      </c>
    </row>
    <row r="17" spans="1:3" x14ac:dyDescent="0.25">
      <c r="A17" s="111" t="s">
        <v>52</v>
      </c>
      <c r="B17" s="110" t="s">
        <v>76</v>
      </c>
    </row>
    <row r="18" spans="1:3" x14ac:dyDescent="0.25">
      <c r="A18" s="111"/>
      <c r="B18" s="110" t="s">
        <v>44</v>
      </c>
    </row>
    <row r="19" spans="1:3" x14ac:dyDescent="0.25">
      <c r="A19" s="111" t="s">
        <v>50</v>
      </c>
      <c r="B19" s="110" t="s">
        <v>76</v>
      </c>
    </row>
    <row r="20" spans="1:3" x14ac:dyDescent="0.25">
      <c r="A20" s="111"/>
      <c r="B20" s="110" t="s">
        <v>44</v>
      </c>
    </row>
    <row r="21" spans="1:3" x14ac:dyDescent="0.25">
      <c r="A21" s="111" t="s">
        <v>51</v>
      </c>
      <c r="B21" s="110" t="s">
        <v>76</v>
      </c>
    </row>
    <row r="22" spans="1:3" x14ac:dyDescent="0.25">
      <c r="A22" s="111"/>
      <c r="B22" s="110" t="s">
        <v>44</v>
      </c>
    </row>
    <row r="23" spans="1:3" x14ac:dyDescent="0.25">
      <c r="A23" s="109" t="s">
        <v>28</v>
      </c>
      <c r="B23" s="110" t="s">
        <v>76</v>
      </c>
    </row>
    <row r="24" spans="1:3" x14ac:dyDescent="0.25">
      <c r="A24" s="109"/>
      <c r="B24" s="110" t="s">
        <v>44</v>
      </c>
    </row>
    <row r="25" spans="1:3" x14ac:dyDescent="0.25">
      <c r="A25" s="109" t="s">
        <v>29</v>
      </c>
      <c r="B25" s="110" t="s">
        <v>76</v>
      </c>
    </row>
    <row r="26" spans="1:3" x14ac:dyDescent="0.25">
      <c r="A26" s="109"/>
      <c r="B26" s="110" t="s">
        <v>44</v>
      </c>
    </row>
    <row r="27" spans="1:3" x14ac:dyDescent="0.25">
      <c r="A27" s="111" t="s">
        <v>69</v>
      </c>
      <c r="B27" s="110" t="s">
        <v>76</v>
      </c>
    </row>
    <row r="28" spans="1:3" x14ac:dyDescent="0.25">
      <c r="A28" s="111"/>
      <c r="B28" s="110" t="s">
        <v>44</v>
      </c>
    </row>
    <row r="29" spans="1:3" x14ac:dyDescent="0.25">
      <c r="A29" s="111" t="s">
        <v>68</v>
      </c>
      <c r="B29" s="110" t="s">
        <v>76</v>
      </c>
    </row>
    <row r="30" spans="1:3" x14ac:dyDescent="0.25">
      <c r="A30" s="111"/>
      <c r="B30" s="110" t="s">
        <v>44</v>
      </c>
      <c r="C30" s="108">
        <v>490</v>
      </c>
    </row>
    <row r="31" spans="1:3" x14ac:dyDescent="0.25">
      <c r="A31" s="109" t="s">
        <v>30</v>
      </c>
      <c r="B31" s="110" t="s">
        <v>76</v>
      </c>
    </row>
    <row r="32" spans="1:3" x14ac:dyDescent="0.25">
      <c r="A32" s="109"/>
      <c r="B32" s="110" t="s">
        <v>44</v>
      </c>
    </row>
    <row r="33" spans="1:5" x14ac:dyDescent="0.25">
      <c r="A33" s="109" t="s">
        <v>15</v>
      </c>
      <c r="B33" s="110" t="s">
        <v>76</v>
      </c>
      <c r="D33" s="108">
        <v>764</v>
      </c>
      <c r="E33" s="108">
        <v>842</v>
      </c>
    </row>
    <row r="34" spans="1:5" x14ac:dyDescent="0.25">
      <c r="A34" s="109"/>
      <c r="B34" s="110" t="s">
        <v>44</v>
      </c>
      <c r="D34" s="108">
        <v>760</v>
      </c>
      <c r="E34" s="108">
        <v>782</v>
      </c>
    </row>
    <row r="35" spans="1:5" x14ac:dyDescent="0.25">
      <c r="A35" s="109" t="s">
        <v>31</v>
      </c>
      <c r="B35" s="110" t="s">
        <v>76</v>
      </c>
    </row>
    <row r="36" spans="1:5" x14ac:dyDescent="0.25">
      <c r="A36" s="109"/>
      <c r="B36" s="110" t="s">
        <v>44</v>
      </c>
      <c r="E36" s="108">
        <v>813</v>
      </c>
    </row>
    <row r="37" spans="1:5" x14ac:dyDescent="0.25">
      <c r="A37" s="109" t="s">
        <v>6</v>
      </c>
      <c r="B37" s="110" t="s">
        <v>76</v>
      </c>
    </row>
    <row r="38" spans="1:5" x14ac:dyDescent="0.25">
      <c r="A38" s="109"/>
      <c r="B38" s="110" t="s">
        <v>44</v>
      </c>
    </row>
    <row r="39" spans="1:5" x14ac:dyDescent="0.25">
      <c r="A39" s="112" t="s">
        <v>12</v>
      </c>
      <c r="B39" s="110" t="s">
        <v>76</v>
      </c>
    </row>
    <row r="40" spans="1:5" x14ac:dyDescent="0.25">
      <c r="A40" s="112"/>
      <c r="B40" s="110" t="s">
        <v>44</v>
      </c>
    </row>
    <row r="41" spans="1:5" x14ac:dyDescent="0.25">
      <c r="A41" s="112" t="s">
        <v>8</v>
      </c>
      <c r="B41" s="110" t="s">
        <v>76</v>
      </c>
      <c r="D41" s="108">
        <v>816</v>
      </c>
    </row>
    <row r="42" spans="1:5" x14ac:dyDescent="0.25">
      <c r="A42" s="112"/>
      <c r="B42" s="110" t="s">
        <v>44</v>
      </c>
      <c r="D42" s="108">
        <v>692</v>
      </c>
    </row>
    <row r="43" spans="1:5" x14ac:dyDescent="0.25">
      <c r="A43" s="112" t="s">
        <v>16</v>
      </c>
      <c r="B43" s="110" t="s">
        <v>76</v>
      </c>
    </row>
    <row r="44" spans="1:5" x14ac:dyDescent="0.25">
      <c r="A44" s="112"/>
      <c r="B44" s="110" t="s">
        <v>44</v>
      </c>
    </row>
    <row r="45" spans="1:5" x14ac:dyDescent="0.25">
      <c r="A45" s="112" t="s">
        <v>9</v>
      </c>
      <c r="B45" s="110" t="s">
        <v>76</v>
      </c>
    </row>
    <row r="46" spans="1:5" x14ac:dyDescent="0.25">
      <c r="A46" s="112"/>
      <c r="B46" s="110" t="s">
        <v>44</v>
      </c>
    </row>
    <row r="47" spans="1:5" x14ac:dyDescent="0.25">
      <c r="A47" s="112" t="s">
        <v>49</v>
      </c>
      <c r="B47" s="110" t="s">
        <v>76</v>
      </c>
      <c r="C47" s="108">
        <v>679</v>
      </c>
    </row>
    <row r="48" spans="1:5" x14ac:dyDescent="0.25">
      <c r="A48" s="112"/>
      <c r="B48" s="110" t="s">
        <v>44</v>
      </c>
      <c r="C48" s="108">
        <v>633</v>
      </c>
    </row>
    <row r="49" spans="1:5" x14ac:dyDescent="0.25">
      <c r="A49" s="112" t="s">
        <v>33</v>
      </c>
      <c r="B49" s="110" t="s">
        <v>76</v>
      </c>
    </row>
    <row r="50" spans="1:5" x14ac:dyDescent="0.25">
      <c r="A50" s="112"/>
      <c r="B50" s="110" t="s">
        <v>44</v>
      </c>
    </row>
    <row r="51" spans="1:5" x14ac:dyDescent="0.25">
      <c r="A51" s="113" t="s">
        <v>3</v>
      </c>
      <c r="B51" s="110" t="s">
        <v>76</v>
      </c>
      <c r="C51" s="108">
        <v>877</v>
      </c>
      <c r="D51" s="108">
        <v>859</v>
      </c>
      <c r="E51" s="108">
        <v>853</v>
      </c>
    </row>
    <row r="52" spans="1:5" x14ac:dyDescent="0.25">
      <c r="A52" s="113"/>
      <c r="B52" s="110" t="s">
        <v>44</v>
      </c>
      <c r="C52" s="108">
        <v>873</v>
      </c>
      <c r="D52" s="108">
        <v>837</v>
      </c>
      <c r="E52" s="108">
        <v>838</v>
      </c>
    </row>
    <row r="53" spans="1:5" x14ac:dyDescent="0.25">
      <c r="A53" s="112" t="s">
        <v>34</v>
      </c>
      <c r="B53" s="110" t="s">
        <v>76</v>
      </c>
    </row>
    <row r="54" spans="1:5" x14ac:dyDescent="0.25">
      <c r="A54" s="112"/>
      <c r="B54" s="110" t="s">
        <v>44</v>
      </c>
    </row>
    <row r="55" spans="1:5" x14ac:dyDescent="0.25">
      <c r="A55" s="112" t="s">
        <v>35</v>
      </c>
      <c r="B55" s="110" t="s">
        <v>76</v>
      </c>
    </row>
    <row r="56" spans="1:5" x14ac:dyDescent="0.25">
      <c r="A56" s="112"/>
      <c r="B56" s="110" t="s">
        <v>44</v>
      </c>
      <c r="C56" s="108">
        <v>849</v>
      </c>
    </row>
    <row r="57" spans="1:5" x14ac:dyDescent="0.25">
      <c r="A57" s="112" t="s">
        <v>36</v>
      </c>
      <c r="B57" s="110" t="s">
        <v>76</v>
      </c>
    </row>
    <row r="58" spans="1:5" x14ac:dyDescent="0.25">
      <c r="A58" s="112"/>
      <c r="B58" s="110" t="s">
        <v>44</v>
      </c>
    </row>
    <row r="59" spans="1:5" x14ac:dyDescent="0.25">
      <c r="A59" s="112" t="s">
        <v>37</v>
      </c>
      <c r="B59" s="110" t="s">
        <v>76</v>
      </c>
      <c r="C59" s="108">
        <v>877</v>
      </c>
      <c r="D59" s="108">
        <v>859</v>
      </c>
    </row>
    <row r="60" spans="1:5" x14ac:dyDescent="0.25">
      <c r="A60" s="112"/>
      <c r="B60" s="110" t="s">
        <v>44</v>
      </c>
      <c r="C60" s="108">
        <v>782</v>
      </c>
      <c r="D60" s="108">
        <v>825</v>
      </c>
    </row>
    <row r="61" spans="1:5" x14ac:dyDescent="0.25">
      <c r="A61" s="112" t="s">
        <v>47</v>
      </c>
      <c r="B61" s="110" t="s">
        <v>76</v>
      </c>
    </row>
    <row r="62" spans="1:5" x14ac:dyDescent="0.25">
      <c r="A62" s="112"/>
      <c r="B62" s="110" t="s">
        <v>44</v>
      </c>
    </row>
    <row r="63" spans="1:5" x14ac:dyDescent="0.25">
      <c r="A63" s="112" t="s">
        <v>42</v>
      </c>
      <c r="B63" s="110" t="s">
        <v>76</v>
      </c>
      <c r="D63" s="108">
        <v>734</v>
      </c>
    </row>
    <row r="64" spans="1:5" x14ac:dyDescent="0.25">
      <c r="A64" s="112"/>
      <c r="B64" s="110" t="s">
        <v>44</v>
      </c>
      <c r="D64" s="108">
        <v>731</v>
      </c>
    </row>
    <row r="65" spans="1:5" x14ac:dyDescent="0.25">
      <c r="A65" s="112" t="s">
        <v>43</v>
      </c>
      <c r="B65" s="110" t="s">
        <v>76</v>
      </c>
      <c r="E65" s="108">
        <v>811</v>
      </c>
    </row>
    <row r="66" spans="1:5" x14ac:dyDescent="0.25">
      <c r="A66" s="112"/>
      <c r="B66" s="110" t="s">
        <v>44</v>
      </c>
      <c r="E66" s="108">
        <v>793</v>
      </c>
    </row>
    <row r="67" spans="1:5" x14ac:dyDescent="0.25">
      <c r="A67" s="112" t="s">
        <v>14</v>
      </c>
      <c r="B67" s="110" t="s">
        <v>76</v>
      </c>
    </row>
    <row r="68" spans="1:5" x14ac:dyDescent="0.25">
      <c r="A68" s="112"/>
      <c r="B68" s="110" t="s">
        <v>44</v>
      </c>
    </row>
    <row r="69" spans="1:5" x14ac:dyDescent="0.25">
      <c r="A69" s="112" t="s">
        <v>11</v>
      </c>
      <c r="B69" s="110" t="s">
        <v>76</v>
      </c>
      <c r="E69" s="108">
        <v>777</v>
      </c>
    </row>
    <row r="70" spans="1:5" x14ac:dyDescent="0.25">
      <c r="A70" s="112"/>
      <c r="B70" s="110" t="s">
        <v>44</v>
      </c>
      <c r="C70" s="108">
        <v>716</v>
      </c>
      <c r="E70" s="108">
        <v>767</v>
      </c>
    </row>
    <row r="71" spans="1:5" x14ac:dyDescent="0.25">
      <c r="A71" s="112" t="s">
        <v>38</v>
      </c>
      <c r="B71" s="110" t="s">
        <v>76</v>
      </c>
    </row>
    <row r="72" spans="1:5" x14ac:dyDescent="0.25">
      <c r="A72" s="112"/>
      <c r="B72" s="110" t="s">
        <v>44</v>
      </c>
    </row>
    <row r="73" spans="1:5" x14ac:dyDescent="0.25">
      <c r="A73" s="112" t="s">
        <v>10</v>
      </c>
      <c r="B73" s="110" t="s">
        <v>76</v>
      </c>
    </row>
    <row r="74" spans="1:5" x14ac:dyDescent="0.25">
      <c r="A74" s="112"/>
      <c r="B74" s="110" t="s">
        <v>44</v>
      </c>
    </row>
    <row r="75" spans="1:5" x14ac:dyDescent="0.25">
      <c r="A75" s="114" t="s">
        <v>65</v>
      </c>
      <c r="B75" s="110" t="s">
        <v>76</v>
      </c>
    </row>
    <row r="76" spans="1:5" x14ac:dyDescent="0.25">
      <c r="A76" s="114"/>
      <c r="B76" s="110" t="s">
        <v>44</v>
      </c>
    </row>
    <row r="77" spans="1:5" x14ac:dyDescent="0.25">
      <c r="A77" s="112" t="s">
        <v>48</v>
      </c>
      <c r="B77" s="110" t="s">
        <v>76</v>
      </c>
    </row>
    <row r="78" spans="1:5" x14ac:dyDescent="0.25">
      <c r="A78" s="112"/>
      <c r="B78" s="110" t="s">
        <v>44</v>
      </c>
    </row>
    <row r="79" spans="1:5" x14ac:dyDescent="0.25">
      <c r="A79" s="112" t="s">
        <v>7</v>
      </c>
      <c r="B79" s="110" t="s">
        <v>76</v>
      </c>
    </row>
    <row r="80" spans="1:5" x14ac:dyDescent="0.25">
      <c r="A80" s="112"/>
      <c r="B80" s="110" t="s">
        <v>44</v>
      </c>
    </row>
    <row r="81" spans="1:4" x14ac:dyDescent="0.25">
      <c r="A81" s="112" t="s">
        <v>5</v>
      </c>
      <c r="B81" s="110" t="s">
        <v>76</v>
      </c>
      <c r="D81" s="108">
        <v>799</v>
      </c>
    </row>
    <row r="82" spans="1:4" x14ac:dyDescent="0.25">
      <c r="A82" s="112"/>
      <c r="B82" s="110" t="s">
        <v>44</v>
      </c>
      <c r="C82" s="108">
        <v>795</v>
      </c>
      <c r="D82" s="108">
        <v>787</v>
      </c>
    </row>
    <row r="83" spans="1:4" x14ac:dyDescent="0.25">
      <c r="A83" s="112" t="s">
        <v>39</v>
      </c>
      <c r="B83" s="110" t="s">
        <v>76</v>
      </c>
    </row>
    <row r="84" spans="1:4" x14ac:dyDescent="0.25">
      <c r="A84" s="112"/>
      <c r="B84" s="110" t="s">
        <v>44</v>
      </c>
    </row>
    <row r="85" spans="1:4" x14ac:dyDescent="0.25">
      <c r="A85" s="112" t="s">
        <v>40</v>
      </c>
      <c r="B85" s="110" t="s">
        <v>76</v>
      </c>
      <c r="D85" s="108">
        <v>718</v>
      </c>
    </row>
    <row r="86" spans="1:4" x14ac:dyDescent="0.25">
      <c r="A86" s="112"/>
      <c r="B86" s="110" t="s">
        <v>44</v>
      </c>
      <c r="D86" s="108">
        <v>712</v>
      </c>
    </row>
    <row r="87" spans="1:4" x14ac:dyDescent="0.25">
      <c r="A87" s="114" t="s">
        <v>66</v>
      </c>
      <c r="B87" s="110" t="s">
        <v>76</v>
      </c>
    </row>
    <row r="88" spans="1:4" x14ac:dyDescent="0.25">
      <c r="A88" s="114"/>
      <c r="B88" s="110" t="s">
        <v>44</v>
      </c>
      <c r="D88" s="108">
        <v>691</v>
      </c>
    </row>
    <row r="89" spans="1:4" x14ac:dyDescent="0.25">
      <c r="A89" s="114" t="s">
        <v>67</v>
      </c>
      <c r="B89" s="110" t="s">
        <v>76</v>
      </c>
    </row>
    <row r="90" spans="1:4" x14ac:dyDescent="0.25">
      <c r="A90" s="115"/>
      <c r="B90" s="110" t="s">
        <v>44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475F-C841-44B5-A39F-2761AF31240F}">
  <dimension ref="A1:E90"/>
  <sheetViews>
    <sheetView topLeftCell="A40" workbookViewId="0">
      <selection activeCell="D8" sqref="D8"/>
    </sheetView>
  </sheetViews>
  <sheetFormatPr defaultRowHeight="15" x14ac:dyDescent="0.25"/>
  <cols>
    <col min="1" max="2" width="11" style="108" customWidth="1"/>
    <col min="3" max="4" width="25" style="108" customWidth="1"/>
    <col min="5" max="5" width="28.7109375" style="108" bestFit="1" customWidth="1"/>
    <col min="6" max="13" width="25" style="108" customWidth="1"/>
    <col min="14" max="16384" width="9.140625" style="108"/>
  </cols>
  <sheetData>
    <row r="1" spans="1:5" x14ac:dyDescent="0.25">
      <c r="C1" s="108" t="s">
        <v>75</v>
      </c>
    </row>
    <row r="2" spans="1:5" x14ac:dyDescent="0.25">
      <c r="C2" s="117" t="s">
        <v>103</v>
      </c>
      <c r="D2" s="108" t="s">
        <v>92</v>
      </c>
      <c r="E2" s="108" t="s">
        <v>93</v>
      </c>
    </row>
    <row r="3" spans="1:5" x14ac:dyDescent="0.25">
      <c r="A3" s="109" t="s">
        <v>25</v>
      </c>
      <c r="B3" s="110" t="s">
        <v>76</v>
      </c>
    </row>
    <row r="4" spans="1:5" x14ac:dyDescent="0.25">
      <c r="A4" s="109"/>
      <c r="B4" s="110" t="s">
        <v>44</v>
      </c>
      <c r="D4" s="108">
        <v>643</v>
      </c>
    </row>
    <row r="5" spans="1:5" x14ac:dyDescent="0.25">
      <c r="A5" s="109" t="s">
        <v>13</v>
      </c>
      <c r="B5" s="110" t="s">
        <v>76</v>
      </c>
    </row>
    <row r="6" spans="1:5" x14ac:dyDescent="0.25">
      <c r="A6" s="109"/>
      <c r="B6" s="110" t="s">
        <v>44</v>
      </c>
    </row>
    <row r="7" spans="1:5" x14ac:dyDescent="0.25">
      <c r="A7" s="109" t="s">
        <v>24</v>
      </c>
      <c r="B7" s="110" t="s">
        <v>76</v>
      </c>
      <c r="D7" s="108">
        <v>819</v>
      </c>
    </row>
    <row r="8" spans="1:5" x14ac:dyDescent="0.25">
      <c r="A8" s="109"/>
      <c r="B8" s="110" t="s">
        <v>44</v>
      </c>
    </row>
    <row r="9" spans="1:5" x14ac:dyDescent="0.25">
      <c r="A9" s="109" t="s">
        <v>27</v>
      </c>
      <c r="B9" s="110" t="s">
        <v>76</v>
      </c>
    </row>
    <row r="10" spans="1:5" x14ac:dyDescent="0.25">
      <c r="A10" s="109"/>
      <c r="B10" s="110" t="s">
        <v>44</v>
      </c>
    </row>
    <row r="11" spans="1:5" x14ac:dyDescent="0.25">
      <c r="A11" s="109" t="s">
        <v>26</v>
      </c>
      <c r="B11" s="110" t="s">
        <v>76</v>
      </c>
    </row>
    <row r="12" spans="1:5" x14ac:dyDescent="0.25">
      <c r="A12" s="109"/>
      <c r="B12" s="110" t="s">
        <v>44</v>
      </c>
    </row>
    <row r="13" spans="1:5" x14ac:dyDescent="0.25">
      <c r="A13" s="109" t="s">
        <v>32</v>
      </c>
      <c r="B13" s="110" t="s">
        <v>76</v>
      </c>
    </row>
    <row r="14" spans="1:5" x14ac:dyDescent="0.25">
      <c r="A14" s="109"/>
      <c r="B14" s="110" t="s">
        <v>44</v>
      </c>
    </row>
    <row r="15" spans="1:5" x14ac:dyDescent="0.25">
      <c r="A15" s="109" t="s">
        <v>4</v>
      </c>
      <c r="B15" s="110" t="s">
        <v>76</v>
      </c>
    </row>
    <row r="16" spans="1:5" x14ac:dyDescent="0.25">
      <c r="A16" s="109"/>
      <c r="B16" s="110" t="s">
        <v>44</v>
      </c>
    </row>
    <row r="17" spans="1:5" x14ac:dyDescent="0.25">
      <c r="A17" s="111" t="s">
        <v>52</v>
      </c>
      <c r="B17" s="110" t="s">
        <v>76</v>
      </c>
    </row>
    <row r="18" spans="1:5" x14ac:dyDescent="0.25">
      <c r="A18" s="111"/>
      <c r="B18" s="110" t="s">
        <v>44</v>
      </c>
    </row>
    <row r="19" spans="1:5" x14ac:dyDescent="0.25">
      <c r="A19" s="111" t="s">
        <v>50</v>
      </c>
      <c r="B19" s="110" t="s">
        <v>76</v>
      </c>
    </row>
    <row r="20" spans="1:5" x14ac:dyDescent="0.25">
      <c r="A20" s="111"/>
      <c r="B20" s="110" t="s">
        <v>44</v>
      </c>
    </row>
    <row r="21" spans="1:5" x14ac:dyDescent="0.25">
      <c r="A21" s="111" t="s">
        <v>51</v>
      </c>
      <c r="B21" s="110" t="s">
        <v>76</v>
      </c>
    </row>
    <row r="22" spans="1:5" x14ac:dyDescent="0.25">
      <c r="A22" s="111"/>
      <c r="B22" s="110" t="s">
        <v>44</v>
      </c>
    </row>
    <row r="23" spans="1:5" x14ac:dyDescent="0.25">
      <c r="A23" s="109" t="s">
        <v>28</v>
      </c>
      <c r="B23" s="110" t="s">
        <v>76</v>
      </c>
    </row>
    <row r="24" spans="1:5" x14ac:dyDescent="0.25">
      <c r="A24" s="109"/>
      <c r="B24" s="110" t="s">
        <v>44</v>
      </c>
    </row>
    <row r="25" spans="1:5" x14ac:dyDescent="0.25">
      <c r="A25" s="109" t="s">
        <v>29</v>
      </c>
      <c r="B25" s="110" t="s">
        <v>76</v>
      </c>
    </row>
    <row r="26" spans="1:5" x14ac:dyDescent="0.25">
      <c r="A26" s="109"/>
      <c r="B26" s="110" t="s">
        <v>44</v>
      </c>
    </row>
    <row r="27" spans="1:5" x14ac:dyDescent="0.25">
      <c r="A27" s="111" t="s">
        <v>69</v>
      </c>
      <c r="B27" s="110" t="s">
        <v>76</v>
      </c>
    </row>
    <row r="28" spans="1:5" x14ac:dyDescent="0.25">
      <c r="A28" s="111"/>
      <c r="B28" s="110" t="s">
        <v>44</v>
      </c>
    </row>
    <row r="29" spans="1:5" x14ac:dyDescent="0.25">
      <c r="A29" s="111" t="s">
        <v>68</v>
      </c>
      <c r="B29" s="110" t="s">
        <v>76</v>
      </c>
    </row>
    <row r="30" spans="1:5" x14ac:dyDescent="0.25">
      <c r="A30" s="111"/>
      <c r="B30" s="110" t="s">
        <v>44</v>
      </c>
    </row>
    <row r="31" spans="1:5" x14ac:dyDescent="0.25">
      <c r="A31" s="109" t="s">
        <v>30</v>
      </c>
      <c r="B31" s="110" t="s">
        <v>76</v>
      </c>
    </row>
    <row r="32" spans="1:5" x14ac:dyDescent="0.25">
      <c r="A32" s="109"/>
      <c r="B32" s="110" t="s">
        <v>44</v>
      </c>
      <c r="D32" s="108">
        <v>595</v>
      </c>
      <c r="E32" s="108">
        <v>496</v>
      </c>
    </row>
    <row r="33" spans="1:5" x14ac:dyDescent="0.25">
      <c r="A33" s="109" t="s">
        <v>15</v>
      </c>
      <c r="B33" s="110" t="s">
        <v>76</v>
      </c>
      <c r="D33" s="108">
        <v>681</v>
      </c>
      <c r="E33" s="108">
        <v>830</v>
      </c>
    </row>
    <row r="34" spans="1:5" x14ac:dyDescent="0.25">
      <c r="A34" s="109"/>
      <c r="B34" s="110" t="s">
        <v>44</v>
      </c>
      <c r="D34" s="108">
        <v>593</v>
      </c>
      <c r="E34" s="108">
        <v>782</v>
      </c>
    </row>
    <row r="35" spans="1:5" x14ac:dyDescent="0.25">
      <c r="A35" s="109" t="s">
        <v>31</v>
      </c>
      <c r="B35" s="110" t="s">
        <v>76</v>
      </c>
      <c r="E35" s="108">
        <v>772</v>
      </c>
    </row>
    <row r="36" spans="1:5" x14ac:dyDescent="0.25">
      <c r="A36" s="109"/>
      <c r="B36" s="110" t="s">
        <v>44</v>
      </c>
      <c r="D36" s="108">
        <v>658</v>
      </c>
      <c r="E36" s="108">
        <v>715</v>
      </c>
    </row>
    <row r="37" spans="1:5" x14ac:dyDescent="0.25">
      <c r="A37" s="109" t="s">
        <v>6</v>
      </c>
      <c r="B37" s="110" t="s">
        <v>76</v>
      </c>
      <c r="E37" s="108">
        <v>761</v>
      </c>
    </row>
    <row r="38" spans="1:5" x14ac:dyDescent="0.25">
      <c r="A38" s="109"/>
      <c r="B38" s="110" t="s">
        <v>44</v>
      </c>
      <c r="E38" s="108">
        <v>753</v>
      </c>
    </row>
    <row r="39" spans="1:5" x14ac:dyDescent="0.25">
      <c r="A39" s="112" t="s">
        <v>12</v>
      </c>
      <c r="B39" s="110" t="s">
        <v>76</v>
      </c>
    </row>
    <row r="40" spans="1:5" x14ac:dyDescent="0.25">
      <c r="A40" s="112"/>
      <c r="B40" s="110" t="s">
        <v>44</v>
      </c>
    </row>
    <row r="41" spans="1:5" x14ac:dyDescent="0.25">
      <c r="A41" s="112" t="s">
        <v>8</v>
      </c>
      <c r="B41" s="110" t="s">
        <v>76</v>
      </c>
      <c r="D41" s="108">
        <v>818</v>
      </c>
    </row>
    <row r="42" spans="1:5" x14ac:dyDescent="0.25">
      <c r="A42" s="112"/>
      <c r="B42" s="110" t="s">
        <v>44</v>
      </c>
      <c r="D42" s="108">
        <v>733</v>
      </c>
    </row>
    <row r="43" spans="1:5" x14ac:dyDescent="0.25">
      <c r="A43" s="112" t="s">
        <v>16</v>
      </c>
      <c r="B43" s="110" t="s">
        <v>76</v>
      </c>
    </row>
    <row r="44" spans="1:5" x14ac:dyDescent="0.25">
      <c r="A44" s="112"/>
      <c r="B44" s="110" t="s">
        <v>44</v>
      </c>
    </row>
    <row r="45" spans="1:5" x14ac:dyDescent="0.25">
      <c r="A45" s="112" t="s">
        <v>9</v>
      </c>
      <c r="B45" s="110" t="s">
        <v>76</v>
      </c>
    </row>
    <row r="46" spans="1:5" x14ac:dyDescent="0.25">
      <c r="A46" s="112"/>
      <c r="B46" s="110" t="s">
        <v>44</v>
      </c>
    </row>
    <row r="47" spans="1:5" x14ac:dyDescent="0.25">
      <c r="A47" s="112" t="s">
        <v>49</v>
      </c>
      <c r="B47" s="110" t="s">
        <v>76</v>
      </c>
    </row>
    <row r="48" spans="1:5" x14ac:dyDescent="0.25">
      <c r="A48" s="112"/>
      <c r="B48" s="110" t="s">
        <v>44</v>
      </c>
    </row>
    <row r="49" spans="1:5" x14ac:dyDescent="0.25">
      <c r="A49" s="112" t="s">
        <v>33</v>
      </c>
      <c r="B49" s="110" t="s">
        <v>76</v>
      </c>
    </row>
    <row r="50" spans="1:5" x14ac:dyDescent="0.25">
      <c r="A50" s="112"/>
      <c r="B50" s="110" t="s">
        <v>44</v>
      </c>
    </row>
    <row r="51" spans="1:5" x14ac:dyDescent="0.25">
      <c r="A51" s="113" t="s">
        <v>3</v>
      </c>
      <c r="B51" s="110" t="s">
        <v>76</v>
      </c>
      <c r="D51" s="108">
        <v>848</v>
      </c>
      <c r="E51" s="108">
        <v>869</v>
      </c>
    </row>
    <row r="52" spans="1:5" x14ac:dyDescent="0.25">
      <c r="A52" s="113"/>
      <c r="B52" s="110" t="s">
        <v>44</v>
      </c>
      <c r="D52" s="108">
        <v>816</v>
      </c>
      <c r="E52" s="108">
        <v>855</v>
      </c>
    </row>
    <row r="53" spans="1:5" x14ac:dyDescent="0.25">
      <c r="A53" s="112" t="s">
        <v>34</v>
      </c>
      <c r="B53" s="110" t="s">
        <v>76</v>
      </c>
    </row>
    <row r="54" spans="1:5" x14ac:dyDescent="0.25">
      <c r="A54" s="112"/>
      <c r="B54" s="110" t="s">
        <v>44</v>
      </c>
    </row>
    <row r="55" spans="1:5" x14ac:dyDescent="0.25">
      <c r="A55" s="112" t="s">
        <v>35</v>
      </c>
      <c r="B55" s="110" t="s">
        <v>76</v>
      </c>
    </row>
    <row r="56" spans="1:5" x14ac:dyDescent="0.25">
      <c r="A56" s="112"/>
      <c r="B56" s="110" t="s">
        <v>44</v>
      </c>
    </row>
    <row r="57" spans="1:5" x14ac:dyDescent="0.25">
      <c r="A57" s="112" t="s">
        <v>36</v>
      </c>
      <c r="B57" s="110" t="s">
        <v>76</v>
      </c>
    </row>
    <row r="58" spans="1:5" x14ac:dyDescent="0.25">
      <c r="A58" s="112"/>
      <c r="B58" s="110" t="s">
        <v>44</v>
      </c>
    </row>
    <row r="59" spans="1:5" x14ac:dyDescent="0.25">
      <c r="A59" s="112" t="s">
        <v>37</v>
      </c>
      <c r="B59" s="110" t="s">
        <v>76</v>
      </c>
      <c r="D59" s="108">
        <v>825</v>
      </c>
      <c r="E59" s="108">
        <v>821</v>
      </c>
    </row>
    <row r="60" spans="1:5" x14ac:dyDescent="0.25">
      <c r="A60" s="112"/>
      <c r="B60" s="110" t="s">
        <v>44</v>
      </c>
      <c r="D60" s="108">
        <v>811</v>
      </c>
      <c r="E60" s="108">
        <v>799</v>
      </c>
    </row>
    <row r="61" spans="1:5" x14ac:dyDescent="0.25">
      <c r="A61" s="112" t="s">
        <v>47</v>
      </c>
      <c r="B61" s="110" t="s">
        <v>76</v>
      </c>
    </row>
    <row r="62" spans="1:5" x14ac:dyDescent="0.25">
      <c r="A62" s="112"/>
      <c r="B62" s="110" t="s">
        <v>44</v>
      </c>
    </row>
    <row r="63" spans="1:5" x14ac:dyDescent="0.25">
      <c r="A63" s="112" t="s">
        <v>42</v>
      </c>
      <c r="B63" s="110" t="s">
        <v>76</v>
      </c>
      <c r="E63" s="108">
        <v>811</v>
      </c>
    </row>
    <row r="64" spans="1:5" x14ac:dyDescent="0.25">
      <c r="A64" s="112"/>
      <c r="B64" s="110" t="s">
        <v>44</v>
      </c>
      <c r="E64" s="108">
        <v>787</v>
      </c>
    </row>
    <row r="65" spans="1:5" x14ac:dyDescent="0.25">
      <c r="A65" s="112" t="s">
        <v>43</v>
      </c>
      <c r="B65" s="110" t="s">
        <v>76</v>
      </c>
    </row>
    <row r="66" spans="1:5" x14ac:dyDescent="0.25">
      <c r="A66" s="112"/>
      <c r="B66" s="110" t="s">
        <v>44</v>
      </c>
    </row>
    <row r="67" spans="1:5" x14ac:dyDescent="0.25">
      <c r="A67" s="112" t="s">
        <v>14</v>
      </c>
      <c r="B67" s="110" t="s">
        <v>76</v>
      </c>
      <c r="E67" s="108">
        <v>651</v>
      </c>
    </row>
    <row r="68" spans="1:5" x14ac:dyDescent="0.25">
      <c r="A68" s="112"/>
      <c r="B68" s="110" t="s">
        <v>44</v>
      </c>
      <c r="E68" s="108">
        <v>634</v>
      </c>
    </row>
    <row r="69" spans="1:5" x14ac:dyDescent="0.25">
      <c r="A69" s="112" t="s">
        <v>11</v>
      </c>
      <c r="B69" s="110" t="s">
        <v>76</v>
      </c>
      <c r="E69" s="108">
        <v>788</v>
      </c>
    </row>
    <row r="70" spans="1:5" x14ac:dyDescent="0.25">
      <c r="A70" s="112"/>
      <c r="B70" s="110" t="s">
        <v>44</v>
      </c>
      <c r="E70" s="108">
        <v>746</v>
      </c>
    </row>
    <row r="71" spans="1:5" x14ac:dyDescent="0.25">
      <c r="A71" s="112" t="s">
        <v>38</v>
      </c>
      <c r="B71" s="110" t="s">
        <v>76</v>
      </c>
    </row>
    <row r="72" spans="1:5" x14ac:dyDescent="0.25">
      <c r="A72" s="112"/>
      <c r="B72" s="110" t="s">
        <v>44</v>
      </c>
    </row>
    <row r="73" spans="1:5" x14ac:dyDescent="0.25">
      <c r="A73" s="112" t="s">
        <v>10</v>
      </c>
      <c r="B73" s="110" t="s">
        <v>76</v>
      </c>
    </row>
    <row r="74" spans="1:5" x14ac:dyDescent="0.25">
      <c r="A74" s="112"/>
      <c r="B74" s="110" t="s">
        <v>44</v>
      </c>
    </row>
    <row r="75" spans="1:5" x14ac:dyDescent="0.25">
      <c r="A75" s="114" t="s">
        <v>65</v>
      </c>
      <c r="B75" s="110" t="s">
        <v>76</v>
      </c>
    </row>
    <row r="76" spans="1:5" x14ac:dyDescent="0.25">
      <c r="A76" s="114"/>
      <c r="B76" s="110" t="s">
        <v>44</v>
      </c>
    </row>
    <row r="77" spans="1:5" x14ac:dyDescent="0.25">
      <c r="A77" s="112" t="s">
        <v>48</v>
      </c>
      <c r="B77" s="110" t="s">
        <v>76</v>
      </c>
    </row>
    <row r="78" spans="1:5" x14ac:dyDescent="0.25">
      <c r="A78" s="112"/>
      <c r="B78" s="110" t="s">
        <v>44</v>
      </c>
    </row>
    <row r="79" spans="1:5" x14ac:dyDescent="0.25">
      <c r="A79" s="112" t="s">
        <v>7</v>
      </c>
      <c r="B79" s="110" t="s">
        <v>76</v>
      </c>
    </row>
    <row r="80" spans="1:5" x14ac:dyDescent="0.25">
      <c r="A80" s="112"/>
      <c r="B80" s="110" t="s">
        <v>44</v>
      </c>
      <c r="D80" s="108">
        <v>642</v>
      </c>
    </row>
    <row r="81" spans="1:5" x14ac:dyDescent="0.25">
      <c r="A81" s="112" t="s">
        <v>5</v>
      </c>
      <c r="B81" s="110" t="s">
        <v>76</v>
      </c>
      <c r="D81" s="108">
        <v>827</v>
      </c>
      <c r="E81" s="108">
        <v>826</v>
      </c>
    </row>
    <row r="82" spans="1:5" x14ac:dyDescent="0.25">
      <c r="A82" s="112"/>
      <c r="B82" s="110" t="s">
        <v>44</v>
      </c>
      <c r="D82" s="108">
        <v>799</v>
      </c>
      <c r="E82" s="108">
        <v>823</v>
      </c>
    </row>
    <row r="83" spans="1:5" x14ac:dyDescent="0.25">
      <c r="A83" s="112" t="s">
        <v>39</v>
      </c>
      <c r="B83" s="110" t="s">
        <v>76</v>
      </c>
    </row>
    <row r="84" spans="1:5" x14ac:dyDescent="0.25">
      <c r="A84" s="112"/>
      <c r="B84" s="110" t="s">
        <v>44</v>
      </c>
    </row>
    <row r="85" spans="1:5" x14ac:dyDescent="0.25">
      <c r="A85" s="112" t="s">
        <v>40</v>
      </c>
      <c r="B85" s="110" t="s">
        <v>76</v>
      </c>
    </row>
    <row r="86" spans="1:5" x14ac:dyDescent="0.25">
      <c r="A86" s="112"/>
      <c r="B86" s="110" t="s">
        <v>44</v>
      </c>
    </row>
    <row r="87" spans="1:5" x14ac:dyDescent="0.25">
      <c r="A87" s="114" t="s">
        <v>66</v>
      </c>
      <c r="B87" s="110" t="s">
        <v>76</v>
      </c>
    </row>
    <row r="88" spans="1:5" x14ac:dyDescent="0.25">
      <c r="A88" s="114"/>
      <c r="B88" s="110" t="s">
        <v>44</v>
      </c>
    </row>
    <row r="89" spans="1:5" x14ac:dyDescent="0.25">
      <c r="A89" s="114" t="s">
        <v>67</v>
      </c>
      <c r="B89" s="110" t="s">
        <v>76</v>
      </c>
    </row>
    <row r="90" spans="1:5" x14ac:dyDescent="0.25">
      <c r="A90" s="115"/>
      <c r="B90" s="110" t="s">
        <v>44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67B8-550A-4F01-82E0-45581454D214}">
  <dimension ref="A1:E90"/>
  <sheetViews>
    <sheetView topLeftCell="A61" workbookViewId="0">
      <selection activeCell="C85" sqref="C85"/>
    </sheetView>
  </sheetViews>
  <sheetFormatPr defaultRowHeight="15" x14ac:dyDescent="0.25"/>
  <cols>
    <col min="1" max="2" width="11" style="108" customWidth="1"/>
    <col min="3" max="4" width="25" style="108" customWidth="1"/>
    <col min="5" max="5" width="28.7109375" style="108" bestFit="1" customWidth="1"/>
    <col min="6" max="13" width="25" style="108" customWidth="1"/>
    <col min="14" max="16384" width="9.140625" style="108"/>
  </cols>
  <sheetData>
    <row r="1" spans="1:5" x14ac:dyDescent="0.25">
      <c r="C1" s="108" t="s">
        <v>75</v>
      </c>
    </row>
    <row r="2" spans="1:5" x14ac:dyDescent="0.25">
      <c r="C2" s="108" t="s">
        <v>88</v>
      </c>
      <c r="D2" s="108" t="s">
        <v>90</v>
      </c>
      <c r="E2" s="108" t="s">
        <v>91</v>
      </c>
    </row>
    <row r="3" spans="1:5" x14ac:dyDescent="0.25">
      <c r="A3" s="109" t="s">
        <v>25</v>
      </c>
      <c r="B3" s="110" t="s">
        <v>76</v>
      </c>
      <c r="D3" s="108">
        <v>721</v>
      </c>
    </row>
    <row r="4" spans="1:5" x14ac:dyDescent="0.25">
      <c r="A4" s="109"/>
      <c r="B4" s="110" t="s">
        <v>44</v>
      </c>
      <c r="D4" s="108">
        <v>626</v>
      </c>
    </row>
    <row r="5" spans="1:5" x14ac:dyDescent="0.25">
      <c r="A5" s="109" t="s">
        <v>13</v>
      </c>
      <c r="B5" s="110" t="s">
        <v>76</v>
      </c>
      <c r="C5" s="108">
        <v>716</v>
      </c>
      <c r="D5" s="108">
        <v>676</v>
      </c>
      <c r="E5" s="108">
        <v>740</v>
      </c>
    </row>
    <row r="6" spans="1:5" x14ac:dyDescent="0.25">
      <c r="A6" s="109"/>
      <c r="B6" s="110" t="s">
        <v>44</v>
      </c>
      <c r="C6" s="108">
        <v>686</v>
      </c>
      <c r="D6" s="108">
        <v>608</v>
      </c>
      <c r="E6" s="108">
        <v>733</v>
      </c>
    </row>
    <row r="7" spans="1:5" x14ac:dyDescent="0.25">
      <c r="A7" s="109" t="s">
        <v>24</v>
      </c>
      <c r="B7" s="110" t="s">
        <v>76</v>
      </c>
      <c r="E7" s="108">
        <v>798</v>
      </c>
    </row>
    <row r="8" spans="1:5" x14ac:dyDescent="0.25">
      <c r="A8" s="109"/>
      <c r="B8" s="110" t="s">
        <v>44</v>
      </c>
      <c r="D8" s="108">
        <v>757</v>
      </c>
      <c r="E8" s="108">
        <v>742</v>
      </c>
    </row>
    <row r="9" spans="1:5" x14ac:dyDescent="0.25">
      <c r="A9" s="109" t="s">
        <v>27</v>
      </c>
      <c r="B9" s="110" t="s">
        <v>76</v>
      </c>
    </row>
    <row r="10" spans="1:5" x14ac:dyDescent="0.25">
      <c r="A10" s="109"/>
      <c r="B10" s="110" t="s">
        <v>44</v>
      </c>
    </row>
    <row r="11" spans="1:5" x14ac:dyDescent="0.25">
      <c r="A11" s="109" t="s">
        <v>26</v>
      </c>
      <c r="B11" s="110" t="s">
        <v>76</v>
      </c>
    </row>
    <row r="12" spans="1:5" x14ac:dyDescent="0.25">
      <c r="A12" s="109"/>
      <c r="B12" s="110" t="s">
        <v>44</v>
      </c>
      <c r="D12" s="108">
        <v>745</v>
      </c>
    </row>
    <row r="13" spans="1:5" x14ac:dyDescent="0.25">
      <c r="A13" s="109" t="s">
        <v>32</v>
      </c>
      <c r="B13" s="110" t="s">
        <v>76</v>
      </c>
    </row>
    <row r="14" spans="1:5" x14ac:dyDescent="0.25">
      <c r="A14" s="109"/>
      <c r="B14" s="110" t="s">
        <v>44</v>
      </c>
      <c r="D14" s="108">
        <v>768</v>
      </c>
    </row>
    <row r="15" spans="1:5" x14ac:dyDescent="0.25">
      <c r="A15" s="109" t="s">
        <v>4</v>
      </c>
      <c r="B15" s="110" t="s">
        <v>76</v>
      </c>
    </row>
    <row r="16" spans="1:5" x14ac:dyDescent="0.25">
      <c r="A16" s="109"/>
      <c r="B16" s="110" t="s">
        <v>44</v>
      </c>
      <c r="D16" s="108">
        <v>827</v>
      </c>
    </row>
    <row r="17" spans="1:4" x14ac:dyDescent="0.25">
      <c r="A17" s="111" t="s">
        <v>52</v>
      </c>
      <c r="B17" s="110" t="s">
        <v>76</v>
      </c>
    </row>
    <row r="18" spans="1:4" x14ac:dyDescent="0.25">
      <c r="A18" s="111"/>
      <c r="B18" s="110" t="s">
        <v>44</v>
      </c>
    </row>
    <row r="19" spans="1:4" x14ac:dyDescent="0.25">
      <c r="A19" s="111" t="s">
        <v>50</v>
      </c>
      <c r="B19" s="110" t="s">
        <v>76</v>
      </c>
    </row>
    <row r="20" spans="1:4" x14ac:dyDescent="0.25">
      <c r="A20" s="111"/>
      <c r="B20" s="110" t="s">
        <v>44</v>
      </c>
    </row>
    <row r="21" spans="1:4" x14ac:dyDescent="0.25">
      <c r="A21" s="111" t="s">
        <v>51</v>
      </c>
      <c r="B21" s="110" t="s">
        <v>76</v>
      </c>
    </row>
    <row r="22" spans="1:4" x14ac:dyDescent="0.25">
      <c r="A22" s="111"/>
      <c r="B22" s="110" t="s">
        <v>44</v>
      </c>
    </row>
    <row r="23" spans="1:4" x14ac:dyDescent="0.25">
      <c r="A23" s="109" t="s">
        <v>28</v>
      </c>
      <c r="B23" s="110" t="s">
        <v>76</v>
      </c>
    </row>
    <row r="24" spans="1:4" x14ac:dyDescent="0.25">
      <c r="A24" s="109"/>
      <c r="B24" s="110" t="s">
        <v>44</v>
      </c>
    </row>
    <row r="25" spans="1:4" x14ac:dyDescent="0.25">
      <c r="A25" s="109" t="s">
        <v>29</v>
      </c>
      <c r="B25" s="110" t="s">
        <v>76</v>
      </c>
    </row>
    <row r="26" spans="1:4" x14ac:dyDescent="0.25">
      <c r="A26" s="109"/>
      <c r="B26" s="110" t="s">
        <v>44</v>
      </c>
    </row>
    <row r="27" spans="1:4" x14ac:dyDescent="0.25">
      <c r="A27" s="111" t="s">
        <v>69</v>
      </c>
      <c r="B27" s="110" t="s">
        <v>76</v>
      </c>
    </row>
    <row r="28" spans="1:4" x14ac:dyDescent="0.25">
      <c r="A28" s="111"/>
      <c r="B28" s="110" t="s">
        <v>44</v>
      </c>
    </row>
    <row r="29" spans="1:4" x14ac:dyDescent="0.25">
      <c r="A29" s="111" t="s">
        <v>68</v>
      </c>
      <c r="B29" s="110" t="s">
        <v>76</v>
      </c>
    </row>
    <row r="30" spans="1:4" x14ac:dyDescent="0.25">
      <c r="A30" s="111"/>
      <c r="B30" s="110" t="s">
        <v>44</v>
      </c>
    </row>
    <row r="31" spans="1:4" x14ac:dyDescent="0.25">
      <c r="A31" s="109" t="s">
        <v>30</v>
      </c>
      <c r="B31" s="110" t="s">
        <v>76</v>
      </c>
      <c r="D31" s="108">
        <v>659</v>
      </c>
    </row>
    <row r="32" spans="1:4" x14ac:dyDescent="0.25">
      <c r="A32" s="109"/>
      <c r="B32" s="110" t="s">
        <v>44</v>
      </c>
      <c r="D32" s="108">
        <v>627</v>
      </c>
    </row>
    <row r="33" spans="1:5" x14ac:dyDescent="0.25">
      <c r="A33" s="109" t="s">
        <v>15</v>
      </c>
      <c r="B33" s="110" t="s">
        <v>76</v>
      </c>
      <c r="E33" s="108">
        <v>816</v>
      </c>
    </row>
    <row r="34" spans="1:5" x14ac:dyDescent="0.25">
      <c r="A34" s="109"/>
      <c r="B34" s="110" t="s">
        <v>44</v>
      </c>
      <c r="D34" s="108">
        <v>757</v>
      </c>
      <c r="E34" s="108">
        <v>763</v>
      </c>
    </row>
    <row r="35" spans="1:5" x14ac:dyDescent="0.25">
      <c r="A35" s="109" t="s">
        <v>31</v>
      </c>
      <c r="B35" s="110" t="s">
        <v>76</v>
      </c>
    </row>
    <row r="36" spans="1:5" x14ac:dyDescent="0.25">
      <c r="A36" s="109"/>
      <c r="B36" s="110" t="s">
        <v>44</v>
      </c>
      <c r="D36" s="108">
        <v>726</v>
      </c>
    </row>
    <row r="37" spans="1:5" x14ac:dyDescent="0.25">
      <c r="A37" s="109" t="s">
        <v>6</v>
      </c>
      <c r="B37" s="110" t="s">
        <v>76</v>
      </c>
      <c r="E37" s="108">
        <v>806</v>
      </c>
    </row>
    <row r="38" spans="1:5" x14ac:dyDescent="0.25">
      <c r="A38" s="109"/>
      <c r="B38" s="110" t="s">
        <v>44</v>
      </c>
      <c r="E38" s="108">
        <v>766</v>
      </c>
    </row>
    <row r="39" spans="1:5" x14ac:dyDescent="0.25">
      <c r="A39" s="112" t="s">
        <v>12</v>
      </c>
      <c r="B39" s="110" t="s">
        <v>76</v>
      </c>
      <c r="C39" s="108">
        <v>650</v>
      </c>
    </row>
    <row r="40" spans="1:5" x14ac:dyDescent="0.25">
      <c r="A40" s="112"/>
      <c r="B40" s="110" t="s">
        <v>44</v>
      </c>
      <c r="C40" s="108">
        <v>650</v>
      </c>
      <c r="D40" s="108">
        <v>589</v>
      </c>
    </row>
    <row r="41" spans="1:5" x14ac:dyDescent="0.25">
      <c r="A41" s="112" t="s">
        <v>8</v>
      </c>
      <c r="B41" s="110" t="s">
        <v>76</v>
      </c>
      <c r="C41" s="108">
        <v>779</v>
      </c>
      <c r="D41" s="108">
        <v>746</v>
      </c>
    </row>
    <row r="42" spans="1:5" x14ac:dyDescent="0.25">
      <c r="A42" s="112"/>
      <c r="B42" s="110" t="s">
        <v>44</v>
      </c>
      <c r="C42" s="108">
        <v>714</v>
      </c>
      <c r="D42" s="108">
        <v>694</v>
      </c>
    </row>
    <row r="43" spans="1:5" x14ac:dyDescent="0.25">
      <c r="A43" s="112" t="s">
        <v>16</v>
      </c>
      <c r="B43" s="110" t="s">
        <v>76</v>
      </c>
    </row>
    <row r="44" spans="1:5" x14ac:dyDescent="0.25">
      <c r="A44" s="112"/>
      <c r="B44" s="110" t="s">
        <v>44</v>
      </c>
    </row>
    <row r="45" spans="1:5" x14ac:dyDescent="0.25">
      <c r="A45" s="112" t="s">
        <v>9</v>
      </c>
      <c r="B45" s="110" t="s">
        <v>76</v>
      </c>
    </row>
    <row r="46" spans="1:5" x14ac:dyDescent="0.25">
      <c r="A46" s="112"/>
      <c r="B46" s="110" t="s">
        <v>44</v>
      </c>
    </row>
    <row r="47" spans="1:5" x14ac:dyDescent="0.25">
      <c r="A47" s="112" t="s">
        <v>49</v>
      </c>
      <c r="B47" s="110" t="s">
        <v>76</v>
      </c>
    </row>
    <row r="48" spans="1:5" x14ac:dyDescent="0.25">
      <c r="A48" s="112"/>
      <c r="B48" s="110" t="s">
        <v>44</v>
      </c>
    </row>
    <row r="49" spans="1:5" x14ac:dyDescent="0.25">
      <c r="A49" s="112" t="s">
        <v>33</v>
      </c>
      <c r="B49" s="110" t="s">
        <v>76</v>
      </c>
    </row>
    <row r="50" spans="1:5" x14ac:dyDescent="0.25">
      <c r="A50" s="112"/>
      <c r="B50" s="110" t="s">
        <v>44</v>
      </c>
    </row>
    <row r="51" spans="1:5" x14ac:dyDescent="0.25">
      <c r="A51" s="113" t="s">
        <v>3</v>
      </c>
      <c r="B51" s="110" t="s">
        <v>76</v>
      </c>
      <c r="D51" s="108">
        <v>872</v>
      </c>
      <c r="E51" s="108">
        <v>870</v>
      </c>
    </row>
    <row r="52" spans="1:5" x14ac:dyDescent="0.25">
      <c r="A52" s="113"/>
      <c r="B52" s="110" t="s">
        <v>44</v>
      </c>
      <c r="C52" s="108">
        <v>860</v>
      </c>
      <c r="D52" s="108">
        <v>834</v>
      </c>
      <c r="E52" s="108">
        <v>841</v>
      </c>
    </row>
    <row r="53" spans="1:5" x14ac:dyDescent="0.25">
      <c r="A53" s="112" t="s">
        <v>34</v>
      </c>
      <c r="B53" s="110" t="s">
        <v>76</v>
      </c>
    </row>
    <row r="54" spans="1:5" x14ac:dyDescent="0.25">
      <c r="A54" s="112"/>
      <c r="B54" s="110" t="s">
        <v>44</v>
      </c>
    </row>
    <row r="55" spans="1:5" x14ac:dyDescent="0.25">
      <c r="A55" s="112" t="s">
        <v>35</v>
      </c>
      <c r="B55" s="110" t="s">
        <v>76</v>
      </c>
    </row>
    <row r="56" spans="1:5" x14ac:dyDescent="0.25">
      <c r="A56" s="112"/>
      <c r="B56" s="110" t="s">
        <v>44</v>
      </c>
      <c r="C56" s="108">
        <v>824</v>
      </c>
    </row>
    <row r="57" spans="1:5" x14ac:dyDescent="0.25">
      <c r="A57" s="112" t="s">
        <v>36</v>
      </c>
      <c r="B57" s="110" t="s">
        <v>76</v>
      </c>
    </row>
    <row r="58" spans="1:5" x14ac:dyDescent="0.25">
      <c r="A58" s="112"/>
      <c r="B58" s="110" t="s">
        <v>44</v>
      </c>
    </row>
    <row r="59" spans="1:5" x14ac:dyDescent="0.25">
      <c r="A59" s="112" t="s">
        <v>37</v>
      </c>
      <c r="B59" s="110" t="s">
        <v>76</v>
      </c>
      <c r="C59" s="108">
        <v>865</v>
      </c>
      <c r="D59" s="108">
        <v>830</v>
      </c>
      <c r="E59" s="108">
        <v>842</v>
      </c>
    </row>
    <row r="60" spans="1:5" x14ac:dyDescent="0.25">
      <c r="A60" s="112"/>
      <c r="B60" s="110" t="s">
        <v>44</v>
      </c>
      <c r="C60" s="108">
        <v>852</v>
      </c>
      <c r="D60" s="108">
        <v>796</v>
      </c>
      <c r="E60" s="108">
        <v>809</v>
      </c>
    </row>
    <row r="61" spans="1:5" x14ac:dyDescent="0.25">
      <c r="A61" s="112" t="s">
        <v>47</v>
      </c>
      <c r="B61" s="110" t="s">
        <v>76</v>
      </c>
    </row>
    <row r="62" spans="1:5" x14ac:dyDescent="0.25">
      <c r="A62" s="112"/>
      <c r="B62" s="110" t="s">
        <v>44</v>
      </c>
    </row>
    <row r="63" spans="1:5" x14ac:dyDescent="0.25">
      <c r="A63" s="112" t="s">
        <v>42</v>
      </c>
      <c r="B63" s="110" t="s">
        <v>76</v>
      </c>
    </row>
    <row r="64" spans="1:5" x14ac:dyDescent="0.25">
      <c r="A64" s="112"/>
      <c r="B64" s="110" t="s">
        <v>44</v>
      </c>
    </row>
    <row r="65" spans="1:5" x14ac:dyDescent="0.25">
      <c r="A65" s="112" t="s">
        <v>43</v>
      </c>
      <c r="B65" s="110" t="s">
        <v>76</v>
      </c>
    </row>
    <row r="66" spans="1:5" x14ac:dyDescent="0.25">
      <c r="A66" s="112"/>
      <c r="B66" s="110" t="s">
        <v>44</v>
      </c>
    </row>
    <row r="67" spans="1:5" x14ac:dyDescent="0.25">
      <c r="A67" s="112" t="s">
        <v>14</v>
      </c>
      <c r="B67" s="110" t="s">
        <v>76</v>
      </c>
      <c r="E67" s="108">
        <v>773</v>
      </c>
    </row>
    <row r="68" spans="1:5" x14ac:dyDescent="0.25">
      <c r="A68" s="112"/>
      <c r="B68" s="110" t="s">
        <v>44</v>
      </c>
      <c r="E68" s="108">
        <v>706</v>
      </c>
    </row>
    <row r="69" spans="1:5" x14ac:dyDescent="0.25">
      <c r="A69" s="112" t="s">
        <v>11</v>
      </c>
      <c r="B69" s="110" t="s">
        <v>76</v>
      </c>
      <c r="C69" s="108">
        <v>733</v>
      </c>
      <c r="E69" s="108">
        <v>763</v>
      </c>
    </row>
    <row r="70" spans="1:5" x14ac:dyDescent="0.25">
      <c r="A70" s="112"/>
      <c r="B70" s="110" t="s">
        <v>44</v>
      </c>
      <c r="C70" s="108">
        <v>717</v>
      </c>
      <c r="D70" s="108">
        <v>557</v>
      </c>
      <c r="E70" s="108">
        <v>743</v>
      </c>
    </row>
    <row r="71" spans="1:5" x14ac:dyDescent="0.25">
      <c r="A71" s="112" t="s">
        <v>38</v>
      </c>
      <c r="B71" s="110" t="s">
        <v>76</v>
      </c>
    </row>
    <row r="72" spans="1:5" x14ac:dyDescent="0.25">
      <c r="A72" s="112"/>
      <c r="B72" s="110" t="s">
        <v>44</v>
      </c>
      <c r="C72" s="108">
        <v>563</v>
      </c>
    </row>
    <row r="73" spans="1:5" x14ac:dyDescent="0.25">
      <c r="A73" s="112" t="s">
        <v>10</v>
      </c>
      <c r="B73" s="110" t="s">
        <v>76</v>
      </c>
    </row>
    <row r="74" spans="1:5" x14ac:dyDescent="0.25">
      <c r="A74" s="112"/>
      <c r="B74" s="110" t="s">
        <v>44</v>
      </c>
      <c r="C74" s="108">
        <v>731</v>
      </c>
    </row>
    <row r="75" spans="1:5" x14ac:dyDescent="0.25">
      <c r="A75" s="114" t="s">
        <v>65</v>
      </c>
      <c r="B75" s="110" t="s">
        <v>76</v>
      </c>
    </row>
    <row r="76" spans="1:5" x14ac:dyDescent="0.25">
      <c r="A76" s="114"/>
      <c r="B76" s="110" t="s">
        <v>44</v>
      </c>
    </row>
    <row r="77" spans="1:5" x14ac:dyDescent="0.25">
      <c r="A77" s="112" t="s">
        <v>48</v>
      </c>
      <c r="B77" s="110" t="s">
        <v>76</v>
      </c>
    </row>
    <row r="78" spans="1:5" x14ac:dyDescent="0.25">
      <c r="A78" s="112"/>
      <c r="B78" s="110" t="s">
        <v>44</v>
      </c>
      <c r="C78" s="108">
        <v>679</v>
      </c>
    </row>
    <row r="79" spans="1:5" x14ac:dyDescent="0.25">
      <c r="A79" s="112" t="s">
        <v>7</v>
      </c>
      <c r="B79" s="110" t="s">
        <v>76</v>
      </c>
    </row>
    <row r="80" spans="1:5" x14ac:dyDescent="0.25">
      <c r="A80" s="112"/>
      <c r="B80" s="110" t="s">
        <v>44</v>
      </c>
    </row>
    <row r="81" spans="1:5" x14ac:dyDescent="0.25">
      <c r="A81" s="112" t="s">
        <v>5</v>
      </c>
      <c r="B81" s="110" t="s">
        <v>76</v>
      </c>
      <c r="D81" s="108">
        <v>832</v>
      </c>
      <c r="E81" s="108">
        <v>833</v>
      </c>
    </row>
    <row r="82" spans="1:5" x14ac:dyDescent="0.25">
      <c r="A82" s="112"/>
      <c r="B82" s="110" t="s">
        <v>44</v>
      </c>
      <c r="C82" s="108">
        <v>803</v>
      </c>
      <c r="D82" s="108">
        <v>755</v>
      </c>
      <c r="E82" s="108">
        <v>801</v>
      </c>
    </row>
    <row r="83" spans="1:5" x14ac:dyDescent="0.25">
      <c r="A83" s="112" t="s">
        <v>39</v>
      </c>
      <c r="B83" s="110" t="s">
        <v>76</v>
      </c>
    </row>
    <row r="84" spans="1:5" x14ac:dyDescent="0.25">
      <c r="A84" s="112"/>
      <c r="B84" s="110" t="s">
        <v>44</v>
      </c>
    </row>
    <row r="85" spans="1:5" x14ac:dyDescent="0.25">
      <c r="A85" s="112" t="s">
        <v>40</v>
      </c>
      <c r="B85" s="110" t="s">
        <v>76</v>
      </c>
    </row>
    <row r="86" spans="1:5" x14ac:dyDescent="0.25">
      <c r="A86" s="112"/>
      <c r="B86" s="110" t="s">
        <v>44</v>
      </c>
      <c r="C86" s="108">
        <v>632</v>
      </c>
      <c r="D86" s="108">
        <v>661</v>
      </c>
    </row>
    <row r="87" spans="1:5" x14ac:dyDescent="0.25">
      <c r="A87" s="114" t="s">
        <v>66</v>
      </c>
      <c r="B87" s="110" t="s">
        <v>76</v>
      </c>
    </row>
    <row r="88" spans="1:5" x14ac:dyDescent="0.25">
      <c r="A88" s="114"/>
      <c r="B88" s="110" t="s">
        <v>44</v>
      </c>
    </row>
    <row r="89" spans="1:5" x14ac:dyDescent="0.25">
      <c r="A89" s="114" t="s">
        <v>67</v>
      </c>
      <c r="B89" s="110" t="s">
        <v>76</v>
      </c>
      <c r="D89" s="108">
        <v>727</v>
      </c>
    </row>
    <row r="90" spans="1:5" x14ac:dyDescent="0.25">
      <c r="A90" s="115"/>
      <c r="B90" s="110" t="s">
        <v>44</v>
      </c>
      <c r="D90" s="108">
        <v>676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0"/>
  <sheetViews>
    <sheetView workbookViewId="0">
      <selection activeCell="D70" sqref="C70:G70"/>
    </sheetView>
  </sheetViews>
  <sheetFormatPr defaultRowHeight="15" x14ac:dyDescent="0.25"/>
  <cols>
    <col min="1" max="2" width="11" customWidth="1"/>
    <col min="3" max="10" width="18.7109375" style="85" customWidth="1"/>
    <col min="11" max="13" width="11" customWidth="1"/>
  </cols>
  <sheetData>
    <row r="1" spans="1:7" x14ac:dyDescent="0.25">
      <c r="C1" s="85" t="s">
        <v>75</v>
      </c>
    </row>
    <row r="2" spans="1:7" x14ac:dyDescent="0.25">
      <c r="C2" s="85" t="s">
        <v>82</v>
      </c>
      <c r="D2" s="85" t="s">
        <v>83</v>
      </c>
      <c r="E2" s="85" t="s">
        <v>84</v>
      </c>
      <c r="F2" s="85" t="s">
        <v>85</v>
      </c>
      <c r="G2" s="85" t="s">
        <v>86</v>
      </c>
    </row>
    <row r="3" spans="1:7" x14ac:dyDescent="0.25">
      <c r="A3" s="87" t="s">
        <v>25</v>
      </c>
      <c r="B3" s="88" t="s">
        <v>76</v>
      </c>
      <c r="C3" s="85">
        <v>739</v>
      </c>
      <c r="D3" s="85">
        <v>724</v>
      </c>
      <c r="E3" s="85">
        <v>698</v>
      </c>
      <c r="F3" s="85">
        <v>703</v>
      </c>
    </row>
    <row r="4" spans="1:7" x14ac:dyDescent="0.25">
      <c r="A4" s="87"/>
      <c r="B4" s="88" t="s">
        <v>44</v>
      </c>
      <c r="C4" s="85">
        <v>739</v>
      </c>
      <c r="D4" s="85">
        <v>667</v>
      </c>
      <c r="E4" s="85">
        <v>698</v>
      </c>
      <c r="F4" s="85">
        <v>703</v>
      </c>
    </row>
    <row r="5" spans="1:7" x14ac:dyDescent="0.25">
      <c r="A5" s="87" t="s">
        <v>13</v>
      </c>
      <c r="B5" s="88" t="s">
        <v>76</v>
      </c>
      <c r="C5" s="85">
        <v>741</v>
      </c>
      <c r="D5" s="85">
        <v>698</v>
      </c>
      <c r="G5" s="85">
        <v>680</v>
      </c>
    </row>
    <row r="6" spans="1:7" x14ac:dyDescent="0.25">
      <c r="A6" s="87"/>
      <c r="B6" s="88" t="s">
        <v>44</v>
      </c>
      <c r="C6" s="85">
        <v>741</v>
      </c>
      <c r="D6" s="85">
        <v>671</v>
      </c>
      <c r="G6" s="85">
        <v>653</v>
      </c>
    </row>
    <row r="7" spans="1:7" x14ac:dyDescent="0.25">
      <c r="A7" s="87" t="s">
        <v>24</v>
      </c>
      <c r="B7" s="88" t="s">
        <v>76</v>
      </c>
      <c r="C7" s="85">
        <v>741</v>
      </c>
      <c r="D7" s="85">
        <v>709</v>
      </c>
      <c r="F7" s="85">
        <v>788</v>
      </c>
      <c r="G7" s="85">
        <v>791</v>
      </c>
    </row>
    <row r="8" spans="1:7" x14ac:dyDescent="0.25">
      <c r="A8" s="87"/>
      <c r="B8" s="88" t="s">
        <v>44</v>
      </c>
      <c r="C8" s="85">
        <v>735</v>
      </c>
      <c r="D8" s="85">
        <v>709</v>
      </c>
      <c r="F8" s="85">
        <v>788</v>
      </c>
      <c r="G8" s="85">
        <v>791</v>
      </c>
    </row>
    <row r="9" spans="1:7" x14ac:dyDescent="0.25">
      <c r="A9" s="87" t="s">
        <v>27</v>
      </c>
      <c r="B9" s="88" t="s">
        <v>76</v>
      </c>
    </row>
    <row r="10" spans="1:7" x14ac:dyDescent="0.25">
      <c r="A10" s="87"/>
      <c r="B10" s="88" t="s">
        <v>44</v>
      </c>
    </row>
    <row r="11" spans="1:7" x14ac:dyDescent="0.25">
      <c r="A11" s="87" t="s">
        <v>26</v>
      </c>
      <c r="B11" s="88" t="s">
        <v>76</v>
      </c>
    </row>
    <row r="12" spans="1:7" x14ac:dyDescent="0.25">
      <c r="A12" s="87"/>
      <c r="B12" s="88" t="s">
        <v>44</v>
      </c>
    </row>
    <row r="13" spans="1:7" x14ac:dyDescent="0.25">
      <c r="A13" s="87" t="s">
        <v>32</v>
      </c>
      <c r="B13" s="88" t="s">
        <v>76</v>
      </c>
    </row>
    <row r="14" spans="1:7" x14ac:dyDescent="0.25">
      <c r="A14" s="87"/>
      <c r="B14" s="88" t="s">
        <v>44</v>
      </c>
    </row>
    <row r="15" spans="1:7" x14ac:dyDescent="0.25">
      <c r="A15" s="87" t="s">
        <v>4</v>
      </c>
      <c r="B15" s="88" t="s">
        <v>76</v>
      </c>
      <c r="C15" s="85">
        <v>838</v>
      </c>
      <c r="E15" s="85">
        <v>782</v>
      </c>
    </row>
    <row r="16" spans="1:7" x14ac:dyDescent="0.25">
      <c r="A16" s="87"/>
      <c r="B16" s="88" t="s">
        <v>44</v>
      </c>
      <c r="C16" s="85">
        <v>838</v>
      </c>
      <c r="E16" s="85">
        <v>782</v>
      </c>
    </row>
    <row r="17" spans="1:4" x14ac:dyDescent="0.25">
      <c r="A17" s="89" t="s">
        <v>52</v>
      </c>
      <c r="B17" s="88" t="s">
        <v>76</v>
      </c>
    </row>
    <row r="18" spans="1:4" x14ac:dyDescent="0.25">
      <c r="A18" s="89"/>
      <c r="B18" s="88" t="s">
        <v>44</v>
      </c>
    </row>
    <row r="19" spans="1:4" x14ac:dyDescent="0.25">
      <c r="A19" s="89" t="s">
        <v>50</v>
      </c>
      <c r="B19" s="88" t="s">
        <v>76</v>
      </c>
    </row>
    <row r="20" spans="1:4" x14ac:dyDescent="0.25">
      <c r="A20" s="89"/>
      <c r="B20" s="88" t="s">
        <v>44</v>
      </c>
    </row>
    <row r="21" spans="1:4" x14ac:dyDescent="0.25">
      <c r="A21" s="89" t="s">
        <v>51</v>
      </c>
      <c r="B21" s="88" t="s">
        <v>76</v>
      </c>
    </row>
    <row r="22" spans="1:4" x14ac:dyDescent="0.25">
      <c r="A22" s="89"/>
      <c r="B22" s="88" t="s">
        <v>44</v>
      </c>
    </row>
    <row r="23" spans="1:4" x14ac:dyDescent="0.25">
      <c r="A23" s="87" t="s">
        <v>28</v>
      </c>
      <c r="B23" s="88" t="s">
        <v>76</v>
      </c>
    </row>
    <row r="24" spans="1:4" x14ac:dyDescent="0.25">
      <c r="A24" s="87"/>
      <c r="B24" s="88" t="s">
        <v>44</v>
      </c>
    </row>
    <row r="25" spans="1:4" x14ac:dyDescent="0.25">
      <c r="A25" s="87" t="s">
        <v>29</v>
      </c>
      <c r="B25" s="88" t="s">
        <v>76</v>
      </c>
      <c r="D25" s="85">
        <v>401</v>
      </c>
    </row>
    <row r="26" spans="1:4" x14ac:dyDescent="0.25">
      <c r="A26" s="87"/>
      <c r="B26" s="88" t="s">
        <v>44</v>
      </c>
      <c r="D26" s="85">
        <v>344</v>
      </c>
    </row>
    <row r="27" spans="1:4" x14ac:dyDescent="0.25">
      <c r="A27" s="90" t="s">
        <v>69</v>
      </c>
      <c r="B27" s="88" t="s">
        <v>76</v>
      </c>
    </row>
    <row r="28" spans="1:4" x14ac:dyDescent="0.25">
      <c r="A28" s="90"/>
      <c r="B28" s="88" t="s">
        <v>44</v>
      </c>
    </row>
    <row r="29" spans="1:4" x14ac:dyDescent="0.25">
      <c r="A29" s="90" t="s">
        <v>68</v>
      </c>
      <c r="B29" s="88" t="s">
        <v>76</v>
      </c>
    </row>
    <row r="30" spans="1:4" x14ac:dyDescent="0.25">
      <c r="A30" s="90"/>
      <c r="B30" s="88" t="s">
        <v>44</v>
      </c>
    </row>
    <row r="31" spans="1:4" x14ac:dyDescent="0.25">
      <c r="A31" s="87" t="s">
        <v>30</v>
      </c>
      <c r="B31" s="88" t="s">
        <v>76</v>
      </c>
    </row>
    <row r="32" spans="1:4" x14ac:dyDescent="0.25">
      <c r="A32" s="87"/>
      <c r="B32" s="88" t="s">
        <v>44</v>
      </c>
    </row>
    <row r="33" spans="1:7" x14ac:dyDescent="0.25">
      <c r="A33" s="87" t="s">
        <v>15</v>
      </c>
      <c r="B33" s="88" t="s">
        <v>76</v>
      </c>
      <c r="G33" s="85">
        <v>839</v>
      </c>
    </row>
    <row r="34" spans="1:7" x14ac:dyDescent="0.25">
      <c r="A34" s="87"/>
      <c r="B34" s="88" t="s">
        <v>44</v>
      </c>
      <c r="G34" s="85">
        <v>803</v>
      </c>
    </row>
    <row r="35" spans="1:7" x14ac:dyDescent="0.25">
      <c r="A35" s="87" t="s">
        <v>31</v>
      </c>
      <c r="B35" s="88" t="s">
        <v>76</v>
      </c>
      <c r="F35" s="85">
        <v>784</v>
      </c>
      <c r="G35" s="85">
        <v>698</v>
      </c>
    </row>
    <row r="36" spans="1:7" x14ac:dyDescent="0.25">
      <c r="A36" s="87"/>
      <c r="B36" s="88" t="s">
        <v>44</v>
      </c>
      <c r="F36" s="85">
        <v>784</v>
      </c>
      <c r="G36" s="85">
        <v>658</v>
      </c>
    </row>
    <row r="37" spans="1:7" x14ac:dyDescent="0.25">
      <c r="A37" s="87" t="s">
        <v>6</v>
      </c>
      <c r="B37" s="88" t="s">
        <v>76</v>
      </c>
      <c r="G37" s="85">
        <v>709</v>
      </c>
    </row>
    <row r="38" spans="1:7" x14ac:dyDescent="0.25">
      <c r="A38" s="87"/>
      <c r="B38" s="88" t="s">
        <v>44</v>
      </c>
      <c r="G38" s="85">
        <v>699</v>
      </c>
    </row>
    <row r="39" spans="1:7" x14ac:dyDescent="0.25">
      <c r="A39" s="91" t="s">
        <v>12</v>
      </c>
      <c r="B39" s="88" t="s">
        <v>76</v>
      </c>
      <c r="C39" s="85">
        <v>521</v>
      </c>
      <c r="D39" s="96">
        <v>267</v>
      </c>
      <c r="F39" s="85">
        <v>705</v>
      </c>
    </row>
    <row r="40" spans="1:7" x14ac:dyDescent="0.25">
      <c r="A40" s="91"/>
      <c r="B40" s="88" t="s">
        <v>44</v>
      </c>
      <c r="C40" s="85">
        <v>521</v>
      </c>
      <c r="D40" s="96">
        <v>267</v>
      </c>
      <c r="F40" s="85">
        <v>678</v>
      </c>
    </row>
    <row r="41" spans="1:7" x14ac:dyDescent="0.25">
      <c r="A41" s="91" t="s">
        <v>8</v>
      </c>
      <c r="B41" s="88" t="s">
        <v>76</v>
      </c>
      <c r="C41" s="85">
        <v>804</v>
      </c>
      <c r="D41" s="85">
        <v>721</v>
      </c>
      <c r="E41" s="85">
        <v>684</v>
      </c>
      <c r="F41" s="85">
        <v>686</v>
      </c>
    </row>
    <row r="42" spans="1:7" x14ac:dyDescent="0.25">
      <c r="A42" s="91"/>
      <c r="B42" s="88" t="s">
        <v>44</v>
      </c>
      <c r="C42" s="85">
        <v>708</v>
      </c>
      <c r="D42" s="85">
        <v>703</v>
      </c>
      <c r="E42" s="85">
        <v>656</v>
      </c>
      <c r="F42" s="85">
        <v>643</v>
      </c>
    </row>
    <row r="43" spans="1:7" x14ac:dyDescent="0.25">
      <c r="A43" s="91" t="s">
        <v>16</v>
      </c>
      <c r="B43" s="88" t="s">
        <v>76</v>
      </c>
    </row>
    <row r="44" spans="1:7" x14ac:dyDescent="0.25">
      <c r="A44" s="91"/>
      <c r="B44" s="88" t="s">
        <v>44</v>
      </c>
    </row>
    <row r="45" spans="1:7" x14ac:dyDescent="0.25">
      <c r="A45" s="91" t="s">
        <v>9</v>
      </c>
      <c r="B45" s="88" t="s">
        <v>76</v>
      </c>
      <c r="C45" s="85">
        <v>675</v>
      </c>
      <c r="D45" s="85">
        <v>566</v>
      </c>
    </row>
    <row r="46" spans="1:7" x14ac:dyDescent="0.25">
      <c r="A46" s="91"/>
      <c r="B46" s="88" t="s">
        <v>44</v>
      </c>
      <c r="C46" s="85">
        <v>660</v>
      </c>
      <c r="D46" s="85">
        <v>566</v>
      </c>
    </row>
    <row r="47" spans="1:7" x14ac:dyDescent="0.25">
      <c r="A47" s="91" t="s">
        <v>49</v>
      </c>
      <c r="B47" s="88" t="s">
        <v>76</v>
      </c>
      <c r="C47" s="85">
        <v>675</v>
      </c>
    </row>
    <row r="48" spans="1:7" x14ac:dyDescent="0.25">
      <c r="A48" s="91"/>
      <c r="B48" s="88" t="s">
        <v>44</v>
      </c>
      <c r="C48" s="85">
        <v>660</v>
      </c>
    </row>
    <row r="49" spans="1:7" x14ac:dyDescent="0.25">
      <c r="A49" s="91" t="s">
        <v>33</v>
      </c>
      <c r="B49" s="88" t="s">
        <v>76</v>
      </c>
    </row>
    <row r="50" spans="1:7" x14ac:dyDescent="0.25">
      <c r="A50" s="91"/>
      <c r="B50" s="88" t="s">
        <v>44</v>
      </c>
    </row>
    <row r="51" spans="1:7" x14ac:dyDescent="0.25">
      <c r="A51" s="92" t="s">
        <v>3</v>
      </c>
      <c r="B51" s="88" t="s">
        <v>76</v>
      </c>
      <c r="C51" s="85">
        <v>856</v>
      </c>
      <c r="D51" s="85">
        <v>842</v>
      </c>
      <c r="E51" s="85">
        <v>852</v>
      </c>
      <c r="F51" s="85">
        <v>851</v>
      </c>
      <c r="G51" s="85">
        <v>854</v>
      </c>
    </row>
    <row r="52" spans="1:7" x14ac:dyDescent="0.25">
      <c r="A52" s="92"/>
      <c r="B52" s="88" t="s">
        <v>44</v>
      </c>
      <c r="C52" s="85">
        <v>847</v>
      </c>
      <c r="D52" s="85">
        <v>836</v>
      </c>
      <c r="E52" s="85">
        <v>838</v>
      </c>
      <c r="F52" s="85">
        <v>841</v>
      </c>
      <c r="G52" s="85">
        <v>841</v>
      </c>
    </row>
    <row r="53" spans="1:7" x14ac:dyDescent="0.25">
      <c r="A53" s="91" t="s">
        <v>34</v>
      </c>
      <c r="B53" s="88" t="s">
        <v>76</v>
      </c>
    </row>
    <row r="54" spans="1:7" x14ac:dyDescent="0.25">
      <c r="A54" s="91"/>
      <c r="B54" s="88" t="s">
        <v>44</v>
      </c>
    </row>
    <row r="55" spans="1:7" x14ac:dyDescent="0.25">
      <c r="A55" s="91" t="s">
        <v>35</v>
      </c>
      <c r="B55" s="88" t="s">
        <v>76</v>
      </c>
      <c r="C55" s="85">
        <v>789</v>
      </c>
      <c r="E55" s="85">
        <v>763</v>
      </c>
    </row>
    <row r="56" spans="1:7" x14ac:dyDescent="0.25">
      <c r="A56" s="91"/>
      <c r="B56" s="88" t="s">
        <v>44</v>
      </c>
      <c r="C56" s="85">
        <v>789</v>
      </c>
      <c r="E56" s="85">
        <v>738</v>
      </c>
    </row>
    <row r="57" spans="1:7" x14ac:dyDescent="0.25">
      <c r="A57" s="91" t="s">
        <v>36</v>
      </c>
      <c r="B57" s="88" t="s">
        <v>76</v>
      </c>
      <c r="C57" s="85">
        <v>787</v>
      </c>
      <c r="D57" s="85">
        <v>795</v>
      </c>
    </row>
    <row r="58" spans="1:7" x14ac:dyDescent="0.25">
      <c r="A58" s="91"/>
      <c r="B58" s="88" t="s">
        <v>44</v>
      </c>
      <c r="C58" s="85">
        <v>766</v>
      </c>
      <c r="D58" s="85">
        <v>795</v>
      </c>
    </row>
    <row r="59" spans="1:7" x14ac:dyDescent="0.25">
      <c r="A59" s="91" t="s">
        <v>37</v>
      </c>
      <c r="B59" s="88" t="s">
        <v>76</v>
      </c>
      <c r="C59" s="85">
        <v>852</v>
      </c>
      <c r="D59" s="85">
        <v>868</v>
      </c>
      <c r="G59" s="85">
        <v>821</v>
      </c>
    </row>
    <row r="60" spans="1:7" x14ac:dyDescent="0.25">
      <c r="A60" s="91"/>
      <c r="B60" s="88" t="s">
        <v>44</v>
      </c>
      <c r="C60" s="85">
        <v>811</v>
      </c>
      <c r="D60" s="85">
        <v>827</v>
      </c>
      <c r="G60" s="85">
        <v>779</v>
      </c>
    </row>
    <row r="61" spans="1:7" x14ac:dyDescent="0.25">
      <c r="A61" s="91" t="s">
        <v>47</v>
      </c>
      <c r="B61" s="88" t="s">
        <v>76</v>
      </c>
    </row>
    <row r="62" spans="1:7" x14ac:dyDescent="0.25">
      <c r="A62" s="91"/>
      <c r="B62" s="88" t="s">
        <v>44</v>
      </c>
    </row>
    <row r="63" spans="1:7" x14ac:dyDescent="0.25">
      <c r="A63" s="91" t="s">
        <v>42</v>
      </c>
      <c r="B63" s="88" t="s">
        <v>76</v>
      </c>
      <c r="D63" s="85">
        <v>800</v>
      </c>
      <c r="E63" s="85">
        <v>733</v>
      </c>
    </row>
    <row r="64" spans="1:7" x14ac:dyDescent="0.25">
      <c r="A64" s="91"/>
      <c r="B64" s="88" t="s">
        <v>44</v>
      </c>
      <c r="D64" s="85">
        <v>726</v>
      </c>
      <c r="E64" s="85">
        <v>710</v>
      </c>
    </row>
    <row r="65" spans="1:7" x14ac:dyDescent="0.25">
      <c r="A65" s="91" t="s">
        <v>43</v>
      </c>
      <c r="B65" s="88" t="s">
        <v>76</v>
      </c>
      <c r="E65" s="85">
        <v>733</v>
      </c>
    </row>
    <row r="66" spans="1:7" x14ac:dyDescent="0.25">
      <c r="A66" s="91"/>
      <c r="B66" s="88" t="s">
        <v>44</v>
      </c>
      <c r="E66" s="85">
        <v>710</v>
      </c>
    </row>
    <row r="67" spans="1:7" x14ac:dyDescent="0.25">
      <c r="A67" s="91" t="s">
        <v>14</v>
      </c>
      <c r="B67" s="88" t="s">
        <v>76</v>
      </c>
      <c r="D67" s="85">
        <v>631</v>
      </c>
      <c r="G67" s="85">
        <v>676</v>
      </c>
    </row>
    <row r="68" spans="1:7" x14ac:dyDescent="0.25">
      <c r="A68" s="91"/>
      <c r="B68" s="88" t="s">
        <v>44</v>
      </c>
      <c r="D68" s="85">
        <v>615</v>
      </c>
      <c r="G68" s="85">
        <v>632</v>
      </c>
    </row>
    <row r="69" spans="1:7" x14ac:dyDescent="0.25">
      <c r="A69" s="91" t="s">
        <v>11</v>
      </c>
      <c r="B69" s="88" t="s">
        <v>76</v>
      </c>
      <c r="C69" s="85">
        <v>755</v>
      </c>
      <c r="F69" s="85">
        <v>723</v>
      </c>
      <c r="G69" s="85">
        <v>789</v>
      </c>
    </row>
    <row r="70" spans="1:7" x14ac:dyDescent="0.25">
      <c r="A70" s="91"/>
      <c r="B70" s="88" t="s">
        <v>44</v>
      </c>
      <c r="C70" s="85">
        <v>703</v>
      </c>
      <c r="F70" s="85">
        <v>661</v>
      </c>
      <c r="G70" s="85">
        <v>742</v>
      </c>
    </row>
    <row r="71" spans="1:7" x14ac:dyDescent="0.25">
      <c r="A71" s="91" t="s">
        <v>38</v>
      </c>
      <c r="B71" s="88" t="s">
        <v>76</v>
      </c>
      <c r="C71" s="85">
        <v>656</v>
      </c>
    </row>
    <row r="72" spans="1:7" x14ac:dyDescent="0.25">
      <c r="A72" s="91"/>
      <c r="B72" s="88" t="s">
        <v>44</v>
      </c>
      <c r="C72" s="85">
        <v>656</v>
      </c>
    </row>
    <row r="73" spans="1:7" x14ac:dyDescent="0.25">
      <c r="A73" s="91" t="s">
        <v>10</v>
      </c>
      <c r="B73" s="88" t="s">
        <v>76</v>
      </c>
      <c r="C73" s="85">
        <v>755</v>
      </c>
    </row>
    <row r="74" spans="1:7" x14ac:dyDescent="0.25">
      <c r="A74" s="91"/>
      <c r="B74" s="88" t="s">
        <v>44</v>
      </c>
      <c r="C74" s="85">
        <v>755</v>
      </c>
    </row>
    <row r="75" spans="1:7" x14ac:dyDescent="0.25">
      <c r="A75" s="93" t="s">
        <v>65</v>
      </c>
      <c r="B75" s="88" t="s">
        <v>76</v>
      </c>
    </row>
    <row r="76" spans="1:7" x14ac:dyDescent="0.25">
      <c r="A76" s="93"/>
      <c r="B76" s="88" t="s">
        <v>44</v>
      </c>
    </row>
    <row r="77" spans="1:7" x14ac:dyDescent="0.25">
      <c r="A77" s="91" t="s">
        <v>48</v>
      </c>
      <c r="B77" s="88" t="s">
        <v>76</v>
      </c>
    </row>
    <row r="78" spans="1:7" x14ac:dyDescent="0.25">
      <c r="A78" s="91"/>
      <c r="B78" s="88" t="s">
        <v>44</v>
      </c>
    </row>
    <row r="79" spans="1:7" x14ac:dyDescent="0.25">
      <c r="A79" s="91" t="s">
        <v>7</v>
      </c>
      <c r="B79" s="88" t="s">
        <v>76</v>
      </c>
      <c r="C79" s="85">
        <v>629</v>
      </c>
      <c r="D79" s="85">
        <v>852</v>
      </c>
      <c r="E79" s="85">
        <v>759</v>
      </c>
    </row>
    <row r="80" spans="1:7" x14ac:dyDescent="0.25">
      <c r="A80" s="91"/>
      <c r="B80" s="88" t="s">
        <v>44</v>
      </c>
      <c r="C80" s="85">
        <v>629</v>
      </c>
      <c r="D80" s="85">
        <v>821</v>
      </c>
      <c r="E80" s="85">
        <v>759</v>
      </c>
    </row>
    <row r="81" spans="1:7" x14ac:dyDescent="0.25">
      <c r="A81" s="91" t="s">
        <v>5</v>
      </c>
      <c r="B81" s="88" t="s">
        <v>76</v>
      </c>
      <c r="C81" s="85">
        <v>806</v>
      </c>
      <c r="D81" s="85">
        <v>800</v>
      </c>
      <c r="E81" s="85">
        <v>781</v>
      </c>
      <c r="F81" s="85">
        <v>747</v>
      </c>
      <c r="G81" s="85">
        <v>848</v>
      </c>
    </row>
    <row r="82" spans="1:7" x14ac:dyDescent="0.25">
      <c r="A82" s="91"/>
      <c r="B82" s="88" t="s">
        <v>44</v>
      </c>
      <c r="C82" s="85">
        <v>806</v>
      </c>
      <c r="D82" s="85">
        <v>778</v>
      </c>
      <c r="E82" s="85">
        <v>770</v>
      </c>
      <c r="F82" s="85">
        <v>726</v>
      </c>
      <c r="G82" s="85">
        <v>769</v>
      </c>
    </row>
    <row r="83" spans="1:7" x14ac:dyDescent="0.25">
      <c r="A83" s="91" t="s">
        <v>39</v>
      </c>
      <c r="B83" s="88" t="s">
        <v>76</v>
      </c>
      <c r="G83" s="85">
        <v>597</v>
      </c>
    </row>
    <row r="84" spans="1:7" x14ac:dyDescent="0.25">
      <c r="A84" s="91"/>
      <c r="B84" s="88" t="s">
        <v>44</v>
      </c>
      <c r="G84" s="85">
        <v>597</v>
      </c>
    </row>
    <row r="85" spans="1:7" x14ac:dyDescent="0.25">
      <c r="A85" s="91" t="s">
        <v>40</v>
      </c>
      <c r="B85" s="88" t="s">
        <v>76</v>
      </c>
      <c r="D85" s="85">
        <v>719</v>
      </c>
      <c r="G85" s="85">
        <v>748</v>
      </c>
    </row>
    <row r="86" spans="1:7" x14ac:dyDescent="0.25">
      <c r="A86" s="91"/>
      <c r="B86" s="88" t="s">
        <v>44</v>
      </c>
      <c r="D86" s="85">
        <v>719</v>
      </c>
      <c r="G86" s="85">
        <v>748</v>
      </c>
    </row>
    <row r="87" spans="1:7" x14ac:dyDescent="0.25">
      <c r="A87" s="93" t="s">
        <v>66</v>
      </c>
      <c r="B87" s="88" t="s">
        <v>76</v>
      </c>
      <c r="C87" s="85">
        <v>747</v>
      </c>
      <c r="D87" s="85">
        <v>674</v>
      </c>
    </row>
    <row r="88" spans="1:7" x14ac:dyDescent="0.25">
      <c r="A88" s="93"/>
      <c r="B88" s="88" t="s">
        <v>44</v>
      </c>
      <c r="C88" s="85">
        <v>705</v>
      </c>
      <c r="D88" s="85">
        <v>654</v>
      </c>
    </row>
    <row r="89" spans="1:7" x14ac:dyDescent="0.25">
      <c r="A89" s="93" t="s">
        <v>67</v>
      </c>
      <c r="B89" s="88" t="s">
        <v>76</v>
      </c>
      <c r="D89" s="85">
        <v>734</v>
      </c>
    </row>
    <row r="90" spans="1:7" x14ac:dyDescent="0.25">
      <c r="A90" s="94"/>
      <c r="B90" s="88" t="s">
        <v>44</v>
      </c>
      <c r="D90" s="85">
        <v>700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0"/>
  <sheetViews>
    <sheetView topLeftCell="A25" workbookViewId="0">
      <selection activeCell="F61" sqref="F61"/>
    </sheetView>
  </sheetViews>
  <sheetFormatPr defaultRowHeight="15" x14ac:dyDescent="0.25"/>
  <cols>
    <col min="1" max="2" width="11" customWidth="1"/>
    <col min="3" max="7" width="18.42578125" style="85" customWidth="1"/>
    <col min="8" max="8" width="21.5703125" customWidth="1"/>
    <col min="9" max="12" width="26.140625" customWidth="1"/>
    <col min="13" max="13" width="11" customWidth="1"/>
    <col min="14" max="15" width="9.28515625" bestFit="1" customWidth="1"/>
  </cols>
  <sheetData>
    <row r="1" spans="1:7" x14ac:dyDescent="0.25">
      <c r="C1" s="85" t="s">
        <v>75</v>
      </c>
    </row>
    <row r="2" spans="1:7" x14ac:dyDescent="0.25">
      <c r="C2" s="85" t="s">
        <v>77</v>
      </c>
      <c r="D2" s="85" t="s">
        <v>78</v>
      </c>
      <c r="E2" s="85" t="s">
        <v>79</v>
      </c>
      <c r="F2" s="85" t="s">
        <v>80</v>
      </c>
      <c r="G2" s="85" t="s">
        <v>81</v>
      </c>
    </row>
    <row r="3" spans="1:7" x14ac:dyDescent="0.25">
      <c r="A3" s="87" t="s">
        <v>25</v>
      </c>
      <c r="B3" s="88" t="s">
        <v>76</v>
      </c>
      <c r="D3" s="85">
        <v>446</v>
      </c>
      <c r="F3" s="85">
        <v>267</v>
      </c>
      <c r="G3" s="85">
        <v>446</v>
      </c>
    </row>
    <row r="4" spans="1:7" x14ac:dyDescent="0.25">
      <c r="A4" s="87"/>
      <c r="B4" s="88" t="s">
        <v>44</v>
      </c>
      <c r="D4" s="85">
        <v>446</v>
      </c>
      <c r="F4" s="85">
        <v>267</v>
      </c>
      <c r="G4" s="85">
        <v>446</v>
      </c>
    </row>
    <row r="5" spans="1:7" x14ac:dyDescent="0.25">
      <c r="A5" s="87" t="s">
        <v>13</v>
      </c>
      <c r="B5" s="88" t="s">
        <v>76</v>
      </c>
      <c r="C5" s="85">
        <v>709</v>
      </c>
      <c r="D5" s="85">
        <v>609</v>
      </c>
      <c r="E5" s="85">
        <v>749</v>
      </c>
    </row>
    <row r="6" spans="1:7" x14ac:dyDescent="0.25">
      <c r="A6" s="87"/>
      <c r="B6" s="88" t="s">
        <v>44</v>
      </c>
      <c r="C6" s="85">
        <v>648</v>
      </c>
      <c r="D6" s="85">
        <v>609</v>
      </c>
      <c r="E6" s="85">
        <v>749</v>
      </c>
    </row>
    <row r="7" spans="1:7" x14ac:dyDescent="0.25">
      <c r="A7" s="87" t="s">
        <v>24</v>
      </c>
      <c r="B7" s="88" t="s">
        <v>76</v>
      </c>
      <c r="G7" s="85">
        <v>748</v>
      </c>
    </row>
    <row r="8" spans="1:7" x14ac:dyDescent="0.25">
      <c r="A8" s="87"/>
      <c r="B8" s="88" t="s">
        <v>44</v>
      </c>
      <c r="G8" s="85">
        <v>662</v>
      </c>
    </row>
    <row r="9" spans="1:7" x14ac:dyDescent="0.25">
      <c r="A9" s="87" t="s">
        <v>27</v>
      </c>
      <c r="B9" s="88" t="s">
        <v>76</v>
      </c>
    </row>
    <row r="10" spans="1:7" x14ac:dyDescent="0.25">
      <c r="A10" s="87"/>
      <c r="B10" s="88" t="s">
        <v>44</v>
      </c>
    </row>
    <row r="11" spans="1:7" x14ac:dyDescent="0.25">
      <c r="A11" s="87" t="s">
        <v>26</v>
      </c>
      <c r="B11" s="88" t="s">
        <v>76</v>
      </c>
      <c r="D11" s="85">
        <v>419</v>
      </c>
      <c r="F11" s="85">
        <v>882</v>
      </c>
      <c r="G11" s="85">
        <v>866</v>
      </c>
    </row>
    <row r="12" spans="1:7" x14ac:dyDescent="0.25">
      <c r="A12" s="87"/>
      <c r="B12" s="88" t="s">
        <v>44</v>
      </c>
      <c r="D12" s="85">
        <v>419</v>
      </c>
      <c r="F12" s="85">
        <v>870</v>
      </c>
      <c r="G12" s="85">
        <v>866</v>
      </c>
    </row>
    <row r="13" spans="1:7" x14ac:dyDescent="0.25">
      <c r="A13" s="87" t="s">
        <v>32</v>
      </c>
      <c r="B13" s="88" t="s">
        <v>76</v>
      </c>
    </row>
    <row r="14" spans="1:7" x14ac:dyDescent="0.25">
      <c r="A14" s="87"/>
      <c r="B14" s="88" t="s">
        <v>44</v>
      </c>
    </row>
    <row r="15" spans="1:7" x14ac:dyDescent="0.25">
      <c r="A15" s="87" t="s">
        <v>4</v>
      </c>
      <c r="B15" s="88" t="s">
        <v>76</v>
      </c>
    </row>
    <row r="16" spans="1:7" x14ac:dyDescent="0.25">
      <c r="A16" s="87"/>
      <c r="B16" s="88" t="s">
        <v>44</v>
      </c>
    </row>
    <row r="17" spans="1:7" x14ac:dyDescent="0.25">
      <c r="A17" s="89" t="s">
        <v>52</v>
      </c>
      <c r="B17" s="88" t="s">
        <v>76</v>
      </c>
    </row>
    <row r="18" spans="1:7" x14ac:dyDescent="0.25">
      <c r="A18" s="89"/>
      <c r="B18" s="88" t="s">
        <v>44</v>
      </c>
    </row>
    <row r="19" spans="1:7" x14ac:dyDescent="0.25">
      <c r="A19" s="89" t="s">
        <v>50</v>
      </c>
      <c r="B19" s="88" t="s">
        <v>76</v>
      </c>
      <c r="G19" s="85">
        <v>471</v>
      </c>
    </row>
    <row r="20" spans="1:7" x14ac:dyDescent="0.25">
      <c r="A20" s="89"/>
      <c r="B20" s="88" t="s">
        <v>44</v>
      </c>
      <c r="G20" s="85">
        <v>471</v>
      </c>
    </row>
    <row r="21" spans="1:7" x14ac:dyDescent="0.25">
      <c r="A21" s="89" t="s">
        <v>51</v>
      </c>
      <c r="B21" s="88" t="s">
        <v>76</v>
      </c>
    </row>
    <row r="22" spans="1:7" x14ac:dyDescent="0.25">
      <c r="A22" s="89"/>
      <c r="B22" s="88" t="s">
        <v>44</v>
      </c>
    </row>
    <row r="23" spans="1:7" x14ac:dyDescent="0.25">
      <c r="A23" s="87" t="s">
        <v>28</v>
      </c>
      <c r="B23" s="88" t="s">
        <v>76</v>
      </c>
    </row>
    <row r="24" spans="1:7" x14ac:dyDescent="0.25">
      <c r="A24" s="87"/>
      <c r="B24" s="88" t="s">
        <v>44</v>
      </c>
    </row>
    <row r="25" spans="1:7" x14ac:dyDescent="0.25">
      <c r="A25" s="87" t="s">
        <v>29</v>
      </c>
      <c r="B25" s="88" t="s">
        <v>76</v>
      </c>
      <c r="D25" s="85">
        <v>339</v>
      </c>
    </row>
    <row r="26" spans="1:7" x14ac:dyDescent="0.25">
      <c r="A26" s="87"/>
      <c r="B26" s="88" t="s">
        <v>44</v>
      </c>
      <c r="D26" s="85">
        <v>229</v>
      </c>
    </row>
    <row r="27" spans="1:7" x14ac:dyDescent="0.25">
      <c r="A27" s="90" t="s">
        <v>69</v>
      </c>
      <c r="B27" s="88" t="s">
        <v>76</v>
      </c>
    </row>
    <row r="28" spans="1:7" x14ac:dyDescent="0.25">
      <c r="A28" s="90"/>
      <c r="B28" s="88" t="s">
        <v>44</v>
      </c>
    </row>
    <row r="29" spans="1:7" x14ac:dyDescent="0.25">
      <c r="A29" s="90" t="s">
        <v>68</v>
      </c>
      <c r="B29" s="88" t="s">
        <v>76</v>
      </c>
      <c r="G29" s="85">
        <v>760</v>
      </c>
    </row>
    <row r="30" spans="1:7" x14ac:dyDescent="0.25">
      <c r="A30" s="90"/>
      <c r="B30" s="88" t="s">
        <v>44</v>
      </c>
      <c r="G30" s="85">
        <v>651</v>
      </c>
    </row>
    <row r="31" spans="1:7" x14ac:dyDescent="0.25">
      <c r="A31" s="87" t="s">
        <v>30</v>
      </c>
      <c r="B31" s="88" t="s">
        <v>76</v>
      </c>
      <c r="D31" s="85">
        <v>522</v>
      </c>
    </row>
    <row r="32" spans="1:7" x14ac:dyDescent="0.25">
      <c r="A32" s="87"/>
      <c r="B32" s="88" t="s">
        <v>44</v>
      </c>
      <c r="D32" s="85">
        <v>522</v>
      </c>
    </row>
    <row r="33" spans="1:7" x14ac:dyDescent="0.25">
      <c r="A33" s="87" t="s">
        <v>15</v>
      </c>
      <c r="B33" s="88" t="s">
        <v>76</v>
      </c>
      <c r="E33" s="85">
        <v>737</v>
      </c>
      <c r="F33" s="85">
        <v>780</v>
      </c>
      <c r="G33" s="85">
        <v>862</v>
      </c>
    </row>
    <row r="34" spans="1:7" x14ac:dyDescent="0.25">
      <c r="A34" s="87"/>
      <c r="B34" s="88" t="s">
        <v>44</v>
      </c>
      <c r="E34" s="85">
        <v>737</v>
      </c>
      <c r="F34" s="85">
        <v>760</v>
      </c>
      <c r="G34" s="85">
        <v>791</v>
      </c>
    </row>
    <row r="35" spans="1:7" x14ac:dyDescent="0.25">
      <c r="A35" s="87" t="s">
        <v>31</v>
      </c>
      <c r="B35" s="88" t="s">
        <v>76</v>
      </c>
      <c r="G35" s="85">
        <v>675</v>
      </c>
    </row>
    <row r="36" spans="1:7" x14ac:dyDescent="0.25">
      <c r="A36" s="87"/>
      <c r="B36" s="88" t="s">
        <v>44</v>
      </c>
      <c r="G36" s="85">
        <v>646</v>
      </c>
    </row>
    <row r="37" spans="1:7" x14ac:dyDescent="0.25">
      <c r="A37" s="87" t="s">
        <v>6</v>
      </c>
      <c r="B37" s="88" t="s">
        <v>76</v>
      </c>
    </row>
    <row r="38" spans="1:7" x14ac:dyDescent="0.25">
      <c r="A38" s="87"/>
      <c r="B38" s="88" t="s">
        <v>44</v>
      </c>
    </row>
    <row r="39" spans="1:7" x14ac:dyDescent="0.25">
      <c r="A39" s="91" t="s">
        <v>12</v>
      </c>
      <c r="B39" s="88" t="s">
        <v>76</v>
      </c>
      <c r="C39" s="85">
        <v>553</v>
      </c>
      <c r="F39" s="85">
        <v>580</v>
      </c>
    </row>
    <row r="40" spans="1:7" x14ac:dyDescent="0.25">
      <c r="A40" s="91"/>
      <c r="B40" s="88" t="s">
        <v>44</v>
      </c>
      <c r="C40" s="85">
        <v>553</v>
      </c>
      <c r="F40" s="85">
        <v>580</v>
      </c>
    </row>
    <row r="41" spans="1:7" x14ac:dyDescent="0.25">
      <c r="A41" s="91" t="s">
        <v>8</v>
      </c>
      <c r="B41" s="88" t="s">
        <v>76</v>
      </c>
      <c r="D41" s="85">
        <v>799</v>
      </c>
      <c r="E41" s="85">
        <v>776</v>
      </c>
      <c r="F41" s="85">
        <v>766</v>
      </c>
    </row>
    <row r="42" spans="1:7" x14ac:dyDescent="0.25">
      <c r="A42" s="91"/>
      <c r="B42" s="88" t="s">
        <v>44</v>
      </c>
      <c r="D42" s="85">
        <v>723</v>
      </c>
      <c r="E42" s="85">
        <v>696</v>
      </c>
      <c r="F42" s="85">
        <v>649</v>
      </c>
    </row>
    <row r="43" spans="1:7" x14ac:dyDescent="0.25">
      <c r="A43" s="91" t="s">
        <v>16</v>
      </c>
      <c r="B43" s="88" t="s">
        <v>76</v>
      </c>
    </row>
    <row r="44" spans="1:7" x14ac:dyDescent="0.25">
      <c r="A44" s="91"/>
      <c r="B44" s="88" t="s">
        <v>44</v>
      </c>
    </row>
    <row r="45" spans="1:7" x14ac:dyDescent="0.25">
      <c r="A45" s="91" t="s">
        <v>9</v>
      </c>
      <c r="B45" s="88" t="s">
        <v>76</v>
      </c>
      <c r="C45" s="85">
        <v>611</v>
      </c>
    </row>
    <row r="46" spans="1:7" x14ac:dyDescent="0.25">
      <c r="A46" s="91"/>
      <c r="B46" s="88" t="s">
        <v>44</v>
      </c>
      <c r="C46" s="85">
        <v>611</v>
      </c>
    </row>
    <row r="47" spans="1:7" x14ac:dyDescent="0.25">
      <c r="A47" s="91" t="s">
        <v>49</v>
      </c>
      <c r="B47" s="88" t="s">
        <v>76</v>
      </c>
      <c r="F47" s="96">
        <v>422</v>
      </c>
    </row>
    <row r="48" spans="1:7" x14ac:dyDescent="0.25">
      <c r="A48" s="91"/>
      <c r="B48" s="88" t="s">
        <v>44</v>
      </c>
      <c r="F48" s="96">
        <v>416</v>
      </c>
    </row>
    <row r="49" spans="1:7" x14ac:dyDescent="0.25">
      <c r="A49" s="91" t="s">
        <v>33</v>
      </c>
      <c r="B49" s="88" t="s">
        <v>76</v>
      </c>
      <c r="D49" s="85">
        <v>801</v>
      </c>
      <c r="F49" s="85">
        <v>862</v>
      </c>
      <c r="G49" s="85">
        <v>847</v>
      </c>
    </row>
    <row r="50" spans="1:7" x14ac:dyDescent="0.25">
      <c r="A50" s="91"/>
      <c r="B50" s="88" t="s">
        <v>44</v>
      </c>
      <c r="D50" s="85">
        <v>776</v>
      </c>
      <c r="F50" s="85">
        <v>862</v>
      </c>
      <c r="G50" s="85">
        <v>833</v>
      </c>
    </row>
    <row r="51" spans="1:7" x14ac:dyDescent="0.25">
      <c r="A51" s="92" t="s">
        <v>3</v>
      </c>
      <c r="B51" s="88" t="s">
        <v>76</v>
      </c>
      <c r="C51" s="85">
        <v>880</v>
      </c>
      <c r="D51" s="85">
        <v>870</v>
      </c>
      <c r="E51" s="85">
        <v>879</v>
      </c>
      <c r="F51" s="85">
        <v>862</v>
      </c>
      <c r="G51" s="85">
        <v>881</v>
      </c>
    </row>
    <row r="52" spans="1:7" x14ac:dyDescent="0.25">
      <c r="A52" s="92"/>
      <c r="B52" s="88" t="s">
        <v>44</v>
      </c>
      <c r="C52" s="85">
        <v>867</v>
      </c>
      <c r="D52" s="85">
        <v>857</v>
      </c>
      <c r="E52" s="85">
        <v>878</v>
      </c>
      <c r="F52" s="85">
        <v>858</v>
      </c>
      <c r="G52" s="85">
        <v>859</v>
      </c>
    </row>
    <row r="53" spans="1:7" x14ac:dyDescent="0.25">
      <c r="A53" s="91" t="s">
        <v>34</v>
      </c>
      <c r="B53" s="88" t="s">
        <v>76</v>
      </c>
    </row>
    <row r="54" spans="1:7" x14ac:dyDescent="0.25">
      <c r="A54" s="91"/>
      <c r="B54" s="88" t="s">
        <v>44</v>
      </c>
    </row>
    <row r="55" spans="1:7" x14ac:dyDescent="0.25">
      <c r="A55" s="91" t="s">
        <v>35</v>
      </c>
      <c r="B55" s="88" t="s">
        <v>76</v>
      </c>
      <c r="C55" s="85">
        <v>833</v>
      </c>
      <c r="E55" s="85">
        <v>864</v>
      </c>
    </row>
    <row r="56" spans="1:7" x14ac:dyDescent="0.25">
      <c r="A56" s="91"/>
      <c r="B56" s="88" t="s">
        <v>44</v>
      </c>
      <c r="C56" s="85">
        <v>815</v>
      </c>
      <c r="E56" s="85">
        <v>800</v>
      </c>
    </row>
    <row r="57" spans="1:7" x14ac:dyDescent="0.25">
      <c r="A57" s="91" t="s">
        <v>36</v>
      </c>
      <c r="B57" s="88" t="s">
        <v>76</v>
      </c>
      <c r="C57" s="85">
        <v>796</v>
      </c>
    </row>
    <row r="58" spans="1:7" x14ac:dyDescent="0.25">
      <c r="A58" s="91"/>
      <c r="B58" s="88" t="s">
        <v>44</v>
      </c>
      <c r="C58" s="85">
        <v>796</v>
      </c>
    </row>
    <row r="59" spans="1:7" x14ac:dyDescent="0.25">
      <c r="A59" s="91" t="s">
        <v>37</v>
      </c>
      <c r="B59" s="88" t="s">
        <v>76</v>
      </c>
      <c r="C59" s="85">
        <v>869</v>
      </c>
    </row>
    <row r="60" spans="1:7" x14ac:dyDescent="0.25">
      <c r="A60" s="91"/>
      <c r="B60" s="88" t="s">
        <v>44</v>
      </c>
      <c r="C60" s="85">
        <v>869</v>
      </c>
    </row>
    <row r="61" spans="1:7" x14ac:dyDescent="0.25">
      <c r="A61" s="91" t="s">
        <v>47</v>
      </c>
      <c r="B61" s="88" t="s">
        <v>76</v>
      </c>
    </row>
    <row r="62" spans="1:7" x14ac:dyDescent="0.25">
      <c r="A62" s="91"/>
      <c r="B62" s="88" t="s">
        <v>44</v>
      </c>
    </row>
    <row r="63" spans="1:7" x14ac:dyDescent="0.25">
      <c r="A63" s="91" t="s">
        <v>42</v>
      </c>
      <c r="B63" s="88" t="s">
        <v>76</v>
      </c>
      <c r="D63" s="85">
        <v>772</v>
      </c>
    </row>
    <row r="64" spans="1:7" x14ac:dyDescent="0.25">
      <c r="A64" s="91"/>
      <c r="B64" s="88" t="s">
        <v>44</v>
      </c>
      <c r="D64" s="85">
        <v>770</v>
      </c>
    </row>
    <row r="65" spans="1:7" x14ac:dyDescent="0.25">
      <c r="A65" s="91" t="s">
        <v>43</v>
      </c>
      <c r="B65" s="88" t="s">
        <v>76</v>
      </c>
    </row>
    <row r="66" spans="1:7" x14ac:dyDescent="0.25">
      <c r="A66" s="91"/>
      <c r="B66" s="88" t="s">
        <v>44</v>
      </c>
    </row>
    <row r="67" spans="1:7" x14ac:dyDescent="0.25">
      <c r="A67" s="91" t="s">
        <v>14</v>
      </c>
      <c r="B67" s="88" t="s">
        <v>76</v>
      </c>
      <c r="G67" s="85">
        <v>711</v>
      </c>
    </row>
    <row r="68" spans="1:7" x14ac:dyDescent="0.25">
      <c r="A68" s="91"/>
      <c r="B68" s="88" t="s">
        <v>44</v>
      </c>
      <c r="G68" s="85">
        <v>657</v>
      </c>
    </row>
    <row r="69" spans="1:7" x14ac:dyDescent="0.25">
      <c r="A69" s="91" t="s">
        <v>11</v>
      </c>
      <c r="B69" s="88" t="s">
        <v>76</v>
      </c>
      <c r="C69" s="85">
        <v>803</v>
      </c>
      <c r="E69" s="85">
        <v>763</v>
      </c>
      <c r="F69" s="85">
        <v>711</v>
      </c>
      <c r="G69" s="85">
        <v>816</v>
      </c>
    </row>
    <row r="70" spans="1:7" x14ac:dyDescent="0.25">
      <c r="A70" s="91"/>
      <c r="B70" s="88" t="s">
        <v>44</v>
      </c>
      <c r="C70" s="85">
        <v>697</v>
      </c>
      <c r="E70" s="85">
        <v>722</v>
      </c>
      <c r="F70" s="85">
        <v>711</v>
      </c>
      <c r="G70" s="85">
        <v>735</v>
      </c>
    </row>
    <row r="71" spans="1:7" x14ac:dyDescent="0.25">
      <c r="A71" s="91" t="s">
        <v>38</v>
      </c>
      <c r="B71" s="88" t="s">
        <v>76</v>
      </c>
      <c r="C71" s="85">
        <v>648</v>
      </c>
    </row>
    <row r="72" spans="1:7" x14ac:dyDescent="0.25">
      <c r="A72" s="91"/>
      <c r="B72" s="88" t="s">
        <v>44</v>
      </c>
      <c r="C72" s="85">
        <v>648</v>
      </c>
    </row>
    <row r="73" spans="1:7" x14ac:dyDescent="0.25">
      <c r="A73" s="91" t="s">
        <v>10</v>
      </c>
      <c r="B73" s="88" t="s">
        <v>76</v>
      </c>
      <c r="C73" s="85">
        <v>692</v>
      </c>
      <c r="E73" s="85">
        <v>629</v>
      </c>
    </row>
    <row r="74" spans="1:7" x14ac:dyDescent="0.25">
      <c r="A74" s="91"/>
      <c r="B74" s="88" t="s">
        <v>44</v>
      </c>
      <c r="C74" s="85">
        <v>692</v>
      </c>
      <c r="E74" s="85">
        <v>619</v>
      </c>
    </row>
    <row r="75" spans="1:7" x14ac:dyDescent="0.25">
      <c r="A75" s="93" t="s">
        <v>65</v>
      </c>
      <c r="B75" s="88" t="s">
        <v>76</v>
      </c>
    </row>
    <row r="76" spans="1:7" x14ac:dyDescent="0.25">
      <c r="A76" s="93"/>
      <c r="B76" s="88" t="s">
        <v>44</v>
      </c>
    </row>
    <row r="77" spans="1:7" x14ac:dyDescent="0.25">
      <c r="A77" s="91" t="s">
        <v>48</v>
      </c>
      <c r="B77" s="88" t="s">
        <v>76</v>
      </c>
      <c r="E77" s="85">
        <v>581</v>
      </c>
    </row>
    <row r="78" spans="1:7" x14ac:dyDescent="0.25">
      <c r="A78" s="91"/>
      <c r="B78" s="88" t="s">
        <v>44</v>
      </c>
      <c r="E78" s="85">
        <v>556</v>
      </c>
    </row>
    <row r="79" spans="1:7" x14ac:dyDescent="0.25">
      <c r="A79" s="91" t="s">
        <v>7</v>
      </c>
      <c r="B79" s="88" t="s">
        <v>76</v>
      </c>
    </row>
    <row r="80" spans="1:7" x14ac:dyDescent="0.25">
      <c r="A80" s="91"/>
      <c r="B80" s="88" t="s">
        <v>44</v>
      </c>
    </row>
    <row r="81" spans="1:7" x14ac:dyDescent="0.25">
      <c r="A81" s="91" t="s">
        <v>5</v>
      </c>
      <c r="B81" s="88" t="s">
        <v>76</v>
      </c>
      <c r="D81" s="85">
        <v>840</v>
      </c>
      <c r="E81" s="85">
        <v>798</v>
      </c>
      <c r="F81" s="85">
        <v>794</v>
      </c>
      <c r="G81" s="85">
        <v>753</v>
      </c>
    </row>
    <row r="82" spans="1:7" x14ac:dyDescent="0.25">
      <c r="A82" s="91"/>
      <c r="B82" s="88" t="s">
        <v>44</v>
      </c>
      <c r="D82" s="85">
        <v>789</v>
      </c>
      <c r="E82" s="85">
        <v>769</v>
      </c>
      <c r="F82" s="85">
        <v>746</v>
      </c>
      <c r="G82" s="85">
        <v>732</v>
      </c>
    </row>
    <row r="83" spans="1:7" x14ac:dyDescent="0.25">
      <c r="A83" s="91" t="s">
        <v>39</v>
      </c>
      <c r="B83" s="88" t="s">
        <v>76</v>
      </c>
    </row>
    <row r="84" spans="1:7" x14ac:dyDescent="0.25">
      <c r="A84" s="91"/>
      <c r="B84" s="88" t="s">
        <v>44</v>
      </c>
    </row>
    <row r="85" spans="1:7" x14ac:dyDescent="0.25">
      <c r="A85" s="91" t="s">
        <v>40</v>
      </c>
      <c r="B85" s="88" t="s">
        <v>76</v>
      </c>
      <c r="F85" s="85">
        <v>741</v>
      </c>
    </row>
    <row r="86" spans="1:7" x14ac:dyDescent="0.25">
      <c r="A86" s="91"/>
      <c r="B86" s="88" t="s">
        <v>44</v>
      </c>
      <c r="F86" s="85">
        <v>700</v>
      </c>
    </row>
    <row r="87" spans="1:7" x14ac:dyDescent="0.25">
      <c r="A87" s="93" t="s">
        <v>66</v>
      </c>
      <c r="B87" s="88" t="s">
        <v>76</v>
      </c>
      <c r="D87" s="85">
        <v>734</v>
      </c>
    </row>
    <row r="88" spans="1:7" x14ac:dyDescent="0.25">
      <c r="A88" s="93"/>
      <c r="B88" s="88" t="s">
        <v>44</v>
      </c>
      <c r="D88" s="85">
        <v>678</v>
      </c>
    </row>
    <row r="89" spans="1:7" x14ac:dyDescent="0.25">
      <c r="A89" s="93" t="s">
        <v>67</v>
      </c>
      <c r="B89" s="88" t="s">
        <v>76</v>
      </c>
      <c r="C89" s="85">
        <v>663</v>
      </c>
      <c r="D89" s="85">
        <v>770</v>
      </c>
      <c r="E89" s="85">
        <v>768</v>
      </c>
    </row>
    <row r="90" spans="1:7" x14ac:dyDescent="0.25">
      <c r="A90" s="94"/>
      <c r="B90" s="88" t="s">
        <v>44</v>
      </c>
      <c r="C90" s="85">
        <v>663</v>
      </c>
      <c r="D90" s="85">
        <v>721</v>
      </c>
      <c r="E90" s="85">
        <v>691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Resultatlista</vt:lpstr>
      <vt:lpstr>ev. summeringsblad</vt:lpstr>
      <vt:lpstr>Gällande</vt:lpstr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Användare</dc:creator>
  <cp:lastModifiedBy>Gunnar Persson</cp:lastModifiedBy>
  <dcterms:created xsi:type="dcterms:W3CDTF">2016-08-02T16:59:06Z</dcterms:created>
  <dcterms:modified xsi:type="dcterms:W3CDTF">2022-09-11T18:19:32Z</dcterms:modified>
</cp:coreProperties>
</file>