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unnars dokument\Bågskytte\Logotyper och mallar KBK\"/>
    </mc:Choice>
  </mc:AlternateContent>
  <xr:revisionPtr revIDLastSave="0" documentId="13_ncr:1_{7DE9E3C5-0F89-4E18-9B2E-2FB89234C011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Resultatlista" sheetId="7" r:id="rId1"/>
    <sheet name="ev. summeringsblad" sheetId="8" r:id="rId2"/>
    <sheet name="Gällande" sheetId="5" state="hidden" r:id="rId3"/>
    <sheet name="2026" sheetId="19" state="hidden" r:id="rId4"/>
    <sheet name="2025" sheetId="18" state="hidden" r:id="rId5"/>
    <sheet name="2024" sheetId="17" state="hidden" r:id="rId6"/>
    <sheet name="2023" sheetId="16" state="hidden" r:id="rId7"/>
    <sheet name="2022" sheetId="15" state="hidden" r:id="rId8"/>
    <sheet name="2021" sheetId="14" state="hidden" r:id="rId9"/>
    <sheet name="2020" sheetId="13" state="hidden" r:id="rId10"/>
    <sheet name="2019" sheetId="12" state="hidden" r:id="rId11"/>
    <sheet name="2018" sheetId="10" state="hidden" r:id="rId12"/>
    <sheet name="2017" sheetId="3" state="hidden" r:id="rId13"/>
    <sheet name="2016" sheetId="4" state="hidden" r:id="rId14"/>
  </sheets>
  <definedNames>
    <definedName name="_xlnm._FilterDatabase" localSheetId="0" hidden="1">Resultatlista!$A$5:$F$5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9" i="7" l="1"/>
  <c r="E128" i="7"/>
  <c r="F128" i="7"/>
  <c r="E125" i="7"/>
  <c r="F125" i="7"/>
  <c r="E127" i="7"/>
  <c r="F127" i="7" s="1"/>
  <c r="D64" i="5" l="1"/>
  <c r="E64" i="5"/>
  <c r="G64" i="5" s="1"/>
  <c r="D65" i="5"/>
  <c r="E65" i="5"/>
  <c r="F65" i="5"/>
  <c r="G65" i="5"/>
  <c r="H65" i="5"/>
  <c r="D66" i="5"/>
  <c r="E66" i="5"/>
  <c r="G66" i="5" s="1"/>
  <c r="D67" i="5"/>
  <c r="E67" i="5"/>
  <c r="G67" i="5" s="1"/>
  <c r="AE76" i="5"/>
  <c r="AD76" i="5"/>
  <c r="AE57" i="5"/>
  <c r="AE75" i="5"/>
  <c r="AD75" i="5"/>
  <c r="AE74" i="5"/>
  <c r="AD74" i="5"/>
  <c r="AD73" i="5"/>
  <c r="AE71" i="5"/>
  <c r="AD71" i="5"/>
  <c r="AE69" i="5"/>
  <c r="AD69" i="5"/>
  <c r="AE68" i="5"/>
  <c r="AD68" i="5"/>
  <c r="AE63" i="5"/>
  <c r="AD63" i="5"/>
  <c r="AE62" i="5"/>
  <c r="AD62" i="5"/>
  <c r="AE61" i="5"/>
  <c r="AD61" i="5"/>
  <c r="AE59" i="5"/>
  <c r="AD59" i="5"/>
  <c r="AD57" i="5"/>
  <c r="AD56" i="5"/>
  <c r="AD55" i="5"/>
  <c r="AE53" i="5"/>
  <c r="AE51" i="5"/>
  <c r="AD51" i="5"/>
  <c r="AE50" i="5"/>
  <c r="AE49" i="5"/>
  <c r="AD49" i="5"/>
  <c r="AD48" i="5"/>
  <c r="AE47" i="5"/>
  <c r="E47" i="5" s="1"/>
  <c r="AD47" i="5"/>
  <c r="D47" i="5" s="1"/>
  <c r="AE46" i="5"/>
  <c r="E46" i="5" s="1"/>
  <c r="AE43" i="5"/>
  <c r="E43" i="5" s="1"/>
  <c r="AD43" i="5"/>
  <c r="D43" i="5" s="1"/>
  <c r="AE42" i="5"/>
  <c r="E42" i="5" s="1"/>
  <c r="AD42" i="5"/>
  <c r="D42" i="5" s="1"/>
  <c r="AD41" i="5"/>
  <c r="AE38" i="5"/>
  <c r="E38" i="5" s="1"/>
  <c r="AE26" i="5"/>
  <c r="E26" i="5" s="1"/>
  <c r="AD26" i="5"/>
  <c r="AD21" i="5"/>
  <c r="AE20" i="5"/>
  <c r="AD20" i="5"/>
  <c r="AE17" i="5"/>
  <c r="E17" i="5" s="1"/>
  <c r="AD16" i="5"/>
  <c r="D16" i="5" s="1"/>
  <c r="AE14" i="5"/>
  <c r="AD14" i="5"/>
  <c r="AE12" i="5"/>
  <c r="E12" i="5" s="1"/>
  <c r="AD12" i="5"/>
  <c r="D12" i="5" s="1"/>
  <c r="AE11" i="5"/>
  <c r="E11" i="5" s="1"/>
  <c r="AD11" i="5"/>
  <c r="D11" i="5" s="1"/>
  <c r="AE8" i="5"/>
  <c r="E8" i="5" s="1"/>
  <c r="AD8" i="5"/>
  <c r="D8" i="5" s="1"/>
  <c r="AE7" i="5"/>
  <c r="E7" i="5" s="1"/>
  <c r="AD7" i="5"/>
  <c r="D7" i="5" s="1"/>
  <c r="AE6" i="5"/>
  <c r="AD6" i="5"/>
  <c r="AB79" i="5"/>
  <c r="AC79" i="5"/>
  <c r="AC75" i="5"/>
  <c r="AB75" i="5"/>
  <c r="AC74" i="5"/>
  <c r="AB74" i="5"/>
  <c r="AC73" i="5"/>
  <c r="AB73" i="5"/>
  <c r="AB70" i="5"/>
  <c r="AC69" i="5"/>
  <c r="AB69" i="5"/>
  <c r="AC68" i="5"/>
  <c r="AB68" i="5"/>
  <c r="AC63" i="5"/>
  <c r="AB63" i="5"/>
  <c r="AC61" i="5"/>
  <c r="AB61" i="5"/>
  <c r="AC59" i="5"/>
  <c r="AB59" i="5"/>
  <c r="AC57" i="5"/>
  <c r="AB57" i="5"/>
  <c r="AC55" i="5"/>
  <c r="AB53" i="5"/>
  <c r="AC51" i="5"/>
  <c r="AB51" i="5"/>
  <c r="AC49" i="5"/>
  <c r="AB49" i="5"/>
  <c r="AC48" i="5"/>
  <c r="AB48" i="5"/>
  <c r="AB41" i="5"/>
  <c r="AB23" i="5"/>
  <c r="AC14" i="5"/>
  <c r="E14" i="5" s="1"/>
  <c r="AB14" i="5"/>
  <c r="AC6" i="5"/>
  <c r="AB6" i="5"/>
  <c r="Z51" i="5"/>
  <c r="D26" i="5"/>
  <c r="D29" i="5"/>
  <c r="E29" i="5"/>
  <c r="E10" i="5"/>
  <c r="E16" i="5"/>
  <c r="D17" i="5"/>
  <c r="D19" i="5"/>
  <c r="E19" i="5"/>
  <c r="F19" i="5"/>
  <c r="D20" i="5"/>
  <c r="E20" i="5"/>
  <c r="D21" i="5"/>
  <c r="E21" i="5"/>
  <c r="D22" i="5"/>
  <c r="D24" i="5"/>
  <c r="E24" i="5"/>
  <c r="D25" i="5"/>
  <c r="E25" i="5"/>
  <c r="E27" i="5"/>
  <c r="D28" i="5"/>
  <c r="E28" i="5"/>
  <c r="D30" i="5"/>
  <c r="D31" i="5"/>
  <c r="E31" i="5"/>
  <c r="D32" i="5"/>
  <c r="E32" i="5"/>
  <c r="D33" i="5"/>
  <c r="E33" i="5"/>
  <c r="D34" i="5"/>
  <c r="E34" i="5"/>
  <c r="D36" i="5"/>
  <c r="E36" i="5"/>
  <c r="D37" i="5"/>
  <c r="E37" i="5"/>
  <c r="D38" i="5"/>
  <c r="D39" i="5"/>
  <c r="E39" i="5"/>
  <c r="D45" i="5"/>
  <c r="E45" i="5"/>
  <c r="F45" i="5"/>
  <c r="D46" i="5"/>
  <c r="F67" i="5" l="1"/>
  <c r="H67" i="5" s="1"/>
  <c r="F66" i="5"/>
  <c r="H66" i="5" s="1"/>
  <c r="F64" i="5"/>
  <c r="H64" i="5" s="1"/>
  <c r="F47" i="5"/>
  <c r="F33" i="5"/>
  <c r="F29" i="5"/>
  <c r="F26" i="5"/>
  <c r="F37" i="5"/>
  <c r="F43" i="5"/>
  <c r="F28" i="5"/>
  <c r="F8" i="5"/>
  <c r="F7" i="5"/>
  <c r="F17" i="5"/>
  <c r="F16" i="5"/>
  <c r="F12" i="5"/>
  <c r="F11" i="5"/>
  <c r="F38" i="5"/>
  <c r="F21" i="5"/>
  <c r="F31" i="5"/>
  <c r="F25" i="5"/>
  <c r="F34" i="5"/>
  <c r="F32" i="5"/>
  <c r="F46" i="5"/>
  <c r="F24" i="5"/>
  <c r="F39" i="5"/>
  <c r="F20" i="5"/>
  <c r="F42" i="5"/>
  <c r="F36" i="5"/>
  <c r="D54" i="5" l="1"/>
  <c r="E54" i="5"/>
  <c r="AA76" i="5"/>
  <c r="E76" i="5" s="1"/>
  <c r="AA75" i="5"/>
  <c r="Z75" i="5"/>
  <c r="AA74" i="5"/>
  <c r="Z74" i="5"/>
  <c r="AA73" i="5"/>
  <c r="Z73" i="5"/>
  <c r="Z72" i="5"/>
  <c r="AA71" i="5"/>
  <c r="Z71" i="5"/>
  <c r="AA70" i="5"/>
  <c r="Z70" i="5"/>
  <c r="AA69" i="5"/>
  <c r="Z69" i="5"/>
  <c r="AA68" i="5"/>
  <c r="AA63" i="5"/>
  <c r="Z63" i="5"/>
  <c r="AA61" i="5"/>
  <c r="Z61" i="5"/>
  <c r="AA59" i="5"/>
  <c r="Z59" i="5"/>
  <c r="AA57" i="5"/>
  <c r="Z57" i="5"/>
  <c r="AA51" i="5"/>
  <c r="AA48" i="5"/>
  <c r="Z48" i="5"/>
  <c r="Z6" i="5"/>
  <c r="Z44" i="5"/>
  <c r="Z41" i="5"/>
  <c r="AA41" i="5"/>
  <c r="AA30" i="5"/>
  <c r="AA18" i="5"/>
  <c r="Z18" i="5"/>
  <c r="AA15" i="5"/>
  <c r="E15" i="5" s="1"/>
  <c r="Z15" i="5"/>
  <c r="D15" i="5" s="1"/>
  <c r="AA13" i="5"/>
  <c r="AA9" i="5"/>
  <c r="Z9" i="5"/>
  <c r="AA6" i="5"/>
  <c r="D52" i="5"/>
  <c r="E52" i="5"/>
  <c r="D58" i="5"/>
  <c r="E58" i="5"/>
  <c r="D62" i="5"/>
  <c r="E62" i="5"/>
  <c r="O35" i="5"/>
  <c r="P14" i="5"/>
  <c r="D14" i="5" s="1"/>
  <c r="F14" i="5" s="1"/>
  <c r="N10" i="5"/>
  <c r="P10" i="5"/>
  <c r="X79" i="5"/>
  <c r="X78" i="5"/>
  <c r="Y77" i="5"/>
  <c r="X77" i="5"/>
  <c r="X76" i="5"/>
  <c r="Y75" i="5"/>
  <c r="X75" i="5"/>
  <c r="Y74" i="5"/>
  <c r="X74" i="5"/>
  <c r="X73" i="5"/>
  <c r="Y72" i="5"/>
  <c r="E72" i="5" s="1"/>
  <c r="X72" i="5"/>
  <c r="Y71" i="5"/>
  <c r="X71" i="5"/>
  <c r="Y70" i="5"/>
  <c r="Y69" i="5"/>
  <c r="X69" i="5"/>
  <c r="Y68" i="5"/>
  <c r="Y65" i="5"/>
  <c r="Y63" i="5"/>
  <c r="X63" i="5"/>
  <c r="Y61" i="5"/>
  <c r="X61" i="5"/>
  <c r="Y59" i="5"/>
  <c r="X59" i="5"/>
  <c r="Y57" i="5"/>
  <c r="X57" i="5"/>
  <c r="Y55" i="5"/>
  <c r="Y51" i="5"/>
  <c r="X51" i="5"/>
  <c r="Y50" i="5"/>
  <c r="Y49" i="5"/>
  <c r="Y48" i="5"/>
  <c r="X48" i="5"/>
  <c r="Y44" i="5"/>
  <c r="X44" i="5"/>
  <c r="X41" i="5"/>
  <c r="Y30" i="5"/>
  <c r="X27" i="5"/>
  <c r="Y23" i="5"/>
  <c r="Y9" i="5"/>
  <c r="Y6" i="5"/>
  <c r="V77" i="5"/>
  <c r="V69" i="5"/>
  <c r="V63" i="5"/>
  <c r="V61" i="5"/>
  <c r="V57" i="5"/>
  <c r="V55" i="5"/>
  <c r="V51" i="5"/>
  <c r="V6" i="5"/>
  <c r="T69" i="5"/>
  <c r="T63" i="5"/>
  <c r="T61" i="5"/>
  <c r="T57" i="5"/>
  <c r="T51" i="5"/>
  <c r="T49" i="5"/>
  <c r="T13" i="5"/>
  <c r="R79" i="5"/>
  <c r="R75" i="5"/>
  <c r="R69" i="5"/>
  <c r="R68" i="5"/>
  <c r="R61" i="5"/>
  <c r="R57" i="5"/>
  <c r="R51" i="5"/>
  <c r="R50" i="5"/>
  <c r="R49" i="5"/>
  <c r="R44" i="5"/>
  <c r="R41" i="5"/>
  <c r="R13" i="5"/>
  <c r="R9" i="5"/>
  <c r="R6" i="5"/>
  <c r="X6" i="5"/>
  <c r="W78" i="5"/>
  <c r="W77" i="5"/>
  <c r="W75" i="5"/>
  <c r="W69" i="5"/>
  <c r="W63" i="5"/>
  <c r="W61" i="5"/>
  <c r="W59" i="5"/>
  <c r="W57" i="5"/>
  <c r="W55" i="5"/>
  <c r="W51" i="5"/>
  <c r="W48" i="5"/>
  <c r="W44" i="5"/>
  <c r="U75" i="5"/>
  <c r="T75" i="5"/>
  <c r="U69" i="5"/>
  <c r="U63" i="5"/>
  <c r="U61" i="5"/>
  <c r="U57" i="5"/>
  <c r="U51" i="5"/>
  <c r="U49" i="5"/>
  <c r="U48" i="5"/>
  <c r="U41" i="5"/>
  <c r="U6" i="5"/>
  <c r="S79" i="5"/>
  <c r="S77" i="5"/>
  <c r="S75" i="5"/>
  <c r="S73" i="5"/>
  <c r="S71" i="5"/>
  <c r="S70" i="5"/>
  <c r="S69" i="5"/>
  <c r="S68" i="5"/>
  <c r="S61" i="5"/>
  <c r="S59" i="5"/>
  <c r="S57" i="5"/>
  <c r="S51" i="5"/>
  <c r="S50" i="5"/>
  <c r="S49" i="5"/>
  <c r="S48" i="5"/>
  <c r="S44" i="5"/>
  <c r="S41" i="5"/>
  <c r="S23" i="5"/>
  <c r="S22" i="5"/>
  <c r="E22" i="5" s="1"/>
  <c r="F22" i="5" s="1"/>
  <c r="S18" i="5"/>
  <c r="S13" i="5"/>
  <c r="S9" i="5"/>
  <c r="S6" i="5"/>
  <c r="F15" i="5" l="1"/>
  <c r="E30" i="5"/>
  <c r="E41" i="5"/>
  <c r="D10" i="5"/>
  <c r="F10" i="5" s="1"/>
  <c r="E18" i="5"/>
  <c r="E73" i="5"/>
  <c r="D72" i="5"/>
  <c r="F72" i="5" s="1"/>
  <c r="D73" i="5"/>
  <c r="F58" i="5"/>
  <c r="F62" i="5"/>
  <c r="F54" i="5"/>
  <c r="F52" i="5"/>
  <c r="E70" i="5"/>
  <c r="E71" i="5"/>
  <c r="Q79" i="5"/>
  <c r="P79" i="5"/>
  <c r="Q78" i="5"/>
  <c r="P78" i="5"/>
  <c r="P77" i="5"/>
  <c r="P76" i="5"/>
  <c r="D76" i="5" s="1"/>
  <c r="F76" i="5" s="1"/>
  <c r="Q75" i="5"/>
  <c r="P75" i="5"/>
  <c r="Q74" i="5"/>
  <c r="E74" i="5" s="1"/>
  <c r="P74" i="5"/>
  <c r="D74" i="5" s="1"/>
  <c r="P71" i="5"/>
  <c r="Q69" i="5"/>
  <c r="P69" i="5"/>
  <c r="Q68" i="5"/>
  <c r="P68" i="5"/>
  <c r="P65" i="5"/>
  <c r="Q63" i="5"/>
  <c r="P63" i="5"/>
  <c r="Q61" i="5"/>
  <c r="E61" i="5" s="1"/>
  <c r="P61" i="5"/>
  <c r="Q60" i="5"/>
  <c r="E60" i="5" s="1"/>
  <c r="P60" i="5"/>
  <c r="Q59" i="5"/>
  <c r="Q57" i="5"/>
  <c r="P57" i="5"/>
  <c r="Q55" i="5"/>
  <c r="E55" i="5" s="1"/>
  <c r="P55" i="5"/>
  <c r="D55" i="5" s="1"/>
  <c r="Q53" i="5"/>
  <c r="E53" i="5" s="1"/>
  <c r="P53" i="5"/>
  <c r="Q51" i="5"/>
  <c r="P51" i="5"/>
  <c r="Q50" i="5"/>
  <c r="P50" i="5"/>
  <c r="Q49" i="5"/>
  <c r="E49" i="5" s="1"/>
  <c r="P49" i="5"/>
  <c r="D49" i="5" s="1"/>
  <c r="P48" i="5"/>
  <c r="Q44" i="5"/>
  <c r="P44" i="5"/>
  <c r="D44" i="5" s="1"/>
  <c r="Q35" i="5"/>
  <c r="E35" i="5" s="1"/>
  <c r="P35" i="5"/>
  <c r="Q23" i="5"/>
  <c r="E23" i="5" s="1"/>
  <c r="P23" i="5"/>
  <c r="D23" i="5" s="1"/>
  <c r="Q13" i="5"/>
  <c r="P13" i="5"/>
  <c r="Q9" i="5"/>
  <c r="P9" i="5"/>
  <c r="Q6" i="5"/>
  <c r="E6" i="5" s="1"/>
  <c r="P6" i="5"/>
  <c r="D6" i="5" s="1"/>
  <c r="O79" i="5"/>
  <c r="N79" i="5"/>
  <c r="O78" i="5"/>
  <c r="N78" i="5"/>
  <c r="O77" i="5"/>
  <c r="E77" i="5" s="1"/>
  <c r="N77" i="5"/>
  <c r="O75" i="5"/>
  <c r="N75" i="5"/>
  <c r="O71" i="5"/>
  <c r="N71" i="5"/>
  <c r="N70" i="5"/>
  <c r="D70" i="5" s="1"/>
  <c r="O69" i="5"/>
  <c r="N69" i="5"/>
  <c r="O68" i="5"/>
  <c r="N68" i="5"/>
  <c r="O63" i="5"/>
  <c r="N63" i="5"/>
  <c r="N61" i="5"/>
  <c r="N60" i="5"/>
  <c r="O59" i="5"/>
  <c r="N59" i="5"/>
  <c r="D59" i="5" s="1"/>
  <c r="O57" i="5"/>
  <c r="N57" i="5"/>
  <c r="O56" i="5"/>
  <c r="E56" i="5" s="1"/>
  <c r="N56" i="5"/>
  <c r="D56" i="5" s="1"/>
  <c r="N53" i="5"/>
  <c r="O51" i="5"/>
  <c r="N51" i="5"/>
  <c r="O50" i="5"/>
  <c r="N50" i="5"/>
  <c r="O48" i="5"/>
  <c r="E48" i="5" s="1"/>
  <c r="N48" i="5"/>
  <c r="D48" i="5" s="1"/>
  <c r="F48" i="5" s="1"/>
  <c r="O44" i="5"/>
  <c r="E44" i="5" s="1"/>
  <c r="N41" i="5"/>
  <c r="D41" i="5" s="1"/>
  <c r="O40" i="5"/>
  <c r="E40" i="5" s="1"/>
  <c r="N40" i="5"/>
  <c r="D40" i="5" s="1"/>
  <c r="N35" i="5"/>
  <c r="N27" i="5"/>
  <c r="D27" i="5" s="1"/>
  <c r="F27" i="5" s="1"/>
  <c r="N18" i="5"/>
  <c r="D18" i="5" s="1"/>
  <c r="O13" i="5"/>
  <c r="N13" i="5"/>
  <c r="O9" i="5"/>
  <c r="N9" i="5"/>
  <c r="A4" i="5"/>
  <c r="E124" i="7" s="1"/>
  <c r="D3" i="8"/>
  <c r="B3" i="8"/>
  <c r="B2" i="8"/>
  <c r="E84" i="7" l="1"/>
  <c r="E94" i="7"/>
  <c r="E17" i="7"/>
  <c r="E82" i="7"/>
  <c r="E83" i="7"/>
  <c r="E26" i="7"/>
  <c r="E27" i="7"/>
  <c r="E28" i="7"/>
  <c r="E18" i="7"/>
  <c r="E19" i="7"/>
  <c r="E126" i="7"/>
  <c r="F49" i="5"/>
  <c r="F73" i="5"/>
  <c r="F41" i="5"/>
  <c r="F30" i="5"/>
  <c r="F23" i="5"/>
  <c r="D77" i="5"/>
  <c r="F77" i="5" s="1"/>
  <c r="D9" i="5"/>
  <c r="D57" i="5"/>
  <c r="E9" i="5"/>
  <c r="E78" i="5"/>
  <c r="D13" i="5"/>
  <c r="D78" i="5"/>
  <c r="F78" i="5" s="1"/>
  <c r="E13" i="5"/>
  <c r="F44" i="5"/>
  <c r="F13" i="5"/>
  <c r="E68" i="5"/>
  <c r="D79" i="5"/>
  <c r="E79" i="5"/>
  <c r="D60" i="5"/>
  <c r="F60" i="5" s="1"/>
  <c r="D35" i="5"/>
  <c r="F35" i="5" s="1"/>
  <c r="F18" i="5"/>
  <c r="F40" i="5"/>
  <c r="E63" i="5"/>
  <c r="E59" i="5"/>
  <c r="D53" i="5"/>
  <c r="F53" i="5" s="1"/>
  <c r="F59" i="5"/>
  <c r="F55" i="5"/>
  <c r="D68" i="5"/>
  <c r="F74" i="5"/>
  <c r="E69" i="5"/>
  <c r="D69" i="5"/>
  <c r="D50" i="5"/>
  <c r="F70" i="5"/>
  <c r="D51" i="5"/>
  <c r="D75" i="5"/>
  <c r="E51" i="5"/>
  <c r="E75" i="5"/>
  <c r="D71" i="5"/>
  <c r="F71" i="5" s="1"/>
  <c r="F56" i="5"/>
  <c r="D63" i="5"/>
  <c r="D61" i="5"/>
  <c r="F61" i="5" s="1"/>
  <c r="E57" i="5"/>
  <c r="E50" i="5"/>
  <c r="F6" i="5"/>
  <c r="G23" i="5" l="1"/>
  <c r="F69" i="5"/>
  <c r="F68" i="5"/>
  <c r="G29" i="5"/>
  <c r="G26" i="5"/>
  <c r="F9" i="5"/>
  <c r="F79" i="5"/>
  <c r="G13" i="5"/>
  <c r="G54" i="5"/>
  <c r="G33" i="5"/>
  <c r="G38" i="5"/>
  <c r="G18" i="5"/>
  <c r="G40" i="5"/>
  <c r="G42" i="5"/>
  <c r="G11" i="5"/>
  <c r="G43" i="5"/>
  <c r="G48" i="5"/>
  <c r="G34" i="5"/>
  <c r="G49" i="5"/>
  <c r="G8" i="5"/>
  <c r="G19" i="5"/>
  <c r="G10" i="5"/>
  <c r="G37" i="5"/>
  <c r="G47" i="5"/>
  <c r="G21" i="5"/>
  <c r="G7" i="5"/>
  <c r="G17" i="5"/>
  <c r="G44" i="5"/>
  <c r="G30" i="5"/>
  <c r="G28" i="5"/>
  <c r="G15" i="5"/>
  <c r="G41" i="5"/>
  <c r="G20" i="5"/>
  <c r="G27" i="5"/>
  <c r="G12" i="5"/>
  <c r="G22" i="5"/>
  <c r="G39" i="5"/>
  <c r="G9" i="5"/>
  <c r="G25" i="5"/>
  <c r="G32" i="5"/>
  <c r="G16" i="5"/>
  <c r="G31" i="5"/>
  <c r="G36" i="5"/>
  <c r="G24" i="5"/>
  <c r="G14" i="5"/>
  <c r="G46" i="5"/>
  <c r="G45" i="5"/>
  <c r="F63" i="5"/>
  <c r="G35" i="5"/>
  <c r="F50" i="5"/>
  <c r="F51" i="5"/>
  <c r="F75" i="5"/>
  <c r="G59" i="5"/>
  <c r="G78" i="5"/>
  <c r="G50" i="5"/>
  <c r="G55" i="5"/>
  <c r="G76" i="5"/>
  <c r="G51" i="5"/>
  <c r="G75" i="5"/>
  <c r="G68" i="5"/>
  <c r="G73" i="5"/>
  <c r="G58" i="5"/>
  <c r="G52" i="5"/>
  <c r="F57" i="5"/>
  <c r="H26" i="5" s="1"/>
  <c r="G60" i="5"/>
  <c r="G57" i="5"/>
  <c r="G79" i="5"/>
  <c r="G72" i="5"/>
  <c r="G71" i="5"/>
  <c r="G62" i="5"/>
  <c r="G61" i="5"/>
  <c r="G56" i="5"/>
  <c r="G53" i="5"/>
  <c r="G74" i="5"/>
  <c r="G70" i="5"/>
  <c r="G77" i="5"/>
  <c r="G63" i="5"/>
  <c r="G69" i="5"/>
  <c r="G6" i="5"/>
  <c r="E117" i="7" l="1"/>
  <c r="C26" i="5"/>
  <c r="H44" i="5"/>
  <c r="C44" i="5" s="1"/>
  <c r="H29" i="5"/>
  <c r="H50" i="5"/>
  <c r="C50" i="5" s="1"/>
  <c r="H56" i="5"/>
  <c r="C56" i="5" s="1"/>
  <c r="H54" i="5"/>
  <c r="C54" i="5" s="1"/>
  <c r="H25" i="5"/>
  <c r="H37" i="5"/>
  <c r="H19" i="5"/>
  <c r="C19" i="5" s="1"/>
  <c r="H47" i="5"/>
  <c r="H12" i="5"/>
  <c r="H8" i="5"/>
  <c r="H31" i="5"/>
  <c r="H16" i="5"/>
  <c r="H34" i="5"/>
  <c r="H43" i="5"/>
  <c r="H11" i="5"/>
  <c r="H33" i="5"/>
  <c r="H21" i="5"/>
  <c r="H38" i="5"/>
  <c r="H28" i="5"/>
  <c r="H45" i="5"/>
  <c r="C45" i="5" s="1"/>
  <c r="H7" i="5"/>
  <c r="H17" i="5"/>
  <c r="H36" i="5"/>
  <c r="C36" i="5" s="1"/>
  <c r="H39" i="5"/>
  <c r="C39" i="5" s="1"/>
  <c r="H24" i="5"/>
  <c r="H42" i="5"/>
  <c r="H20" i="5"/>
  <c r="H32" i="5"/>
  <c r="H46" i="5"/>
  <c r="H15" i="5"/>
  <c r="C15" i="5" s="1"/>
  <c r="H30" i="5"/>
  <c r="H14" i="5"/>
  <c r="C14" i="5" s="1"/>
  <c r="H22" i="5"/>
  <c r="C22" i="5" s="1"/>
  <c r="H41" i="5"/>
  <c r="C41" i="5" s="1"/>
  <c r="H10" i="5"/>
  <c r="C10" i="5" s="1"/>
  <c r="H48" i="5"/>
  <c r="C48" i="5" s="1"/>
  <c r="H27" i="5"/>
  <c r="C27" i="5" s="1"/>
  <c r="H9" i="5"/>
  <c r="C9" i="5" s="1"/>
  <c r="H49" i="5"/>
  <c r="C49" i="5" s="1"/>
  <c r="H23" i="5"/>
  <c r="C23" i="5" s="1"/>
  <c r="H13" i="5"/>
  <c r="C13" i="5" s="1"/>
  <c r="H40" i="5"/>
  <c r="C40" i="5" s="1"/>
  <c r="H35" i="5"/>
  <c r="C35" i="5" s="1"/>
  <c r="H18" i="5"/>
  <c r="C18" i="5" s="1"/>
  <c r="H53" i="5"/>
  <c r="C53" i="5" s="1"/>
  <c r="H62" i="5"/>
  <c r="C62" i="5" s="1"/>
  <c r="H57" i="5"/>
  <c r="C57" i="5" s="1"/>
  <c r="H58" i="5"/>
  <c r="H52" i="5"/>
  <c r="C52" i="5" s="1"/>
  <c r="H71" i="5"/>
  <c r="C71" i="5" s="1"/>
  <c r="H74" i="5"/>
  <c r="C74" i="5" s="1"/>
  <c r="H60" i="5"/>
  <c r="C60" i="5" s="1"/>
  <c r="H76" i="5"/>
  <c r="C76" i="5" s="1"/>
  <c r="H75" i="5"/>
  <c r="C75" i="5" s="1"/>
  <c r="H70" i="5"/>
  <c r="C70" i="5" s="1"/>
  <c r="H78" i="5"/>
  <c r="C78" i="5" s="1"/>
  <c r="H55" i="5"/>
  <c r="C55" i="5" s="1"/>
  <c r="H68" i="5"/>
  <c r="C68" i="5" s="1"/>
  <c r="H59" i="5"/>
  <c r="C59" i="5" s="1"/>
  <c r="H79" i="5"/>
  <c r="C79" i="5" s="1"/>
  <c r="H72" i="5"/>
  <c r="C72" i="5" s="1"/>
  <c r="H73" i="5"/>
  <c r="C73" i="5" s="1"/>
  <c r="H69" i="5"/>
  <c r="C69" i="5" s="1"/>
  <c r="C65" i="5"/>
  <c r="H51" i="5"/>
  <c r="C51" i="5" s="1"/>
  <c r="H77" i="5"/>
  <c r="C77" i="5" s="1"/>
  <c r="H63" i="5"/>
  <c r="C63" i="5" s="1"/>
  <c r="H61" i="5"/>
  <c r="C61" i="5" s="1"/>
  <c r="H6" i="5"/>
  <c r="E8" i="7" s="1"/>
  <c r="E46" i="7"/>
  <c r="E31" i="7"/>
  <c r="E32" i="7"/>
  <c r="E49" i="7"/>
  <c r="E51" i="7"/>
  <c r="E50" i="7"/>
  <c r="E30" i="7"/>
  <c r="E29" i="7"/>
  <c r="C58" i="5" l="1"/>
  <c r="E55" i="7"/>
  <c r="E54" i="7"/>
  <c r="E99" i="7"/>
  <c r="C30" i="5"/>
  <c r="E122" i="7"/>
  <c r="C47" i="5"/>
  <c r="E92" i="7"/>
  <c r="E91" i="7"/>
  <c r="C46" i="5"/>
  <c r="E93" i="7"/>
  <c r="C43" i="5"/>
  <c r="E87" i="7"/>
  <c r="E88" i="7"/>
  <c r="C42" i="5"/>
  <c r="E90" i="7"/>
  <c r="E89" i="7"/>
  <c r="C38" i="5"/>
  <c r="E63" i="7"/>
  <c r="C37" i="5"/>
  <c r="E64" i="7"/>
  <c r="C34" i="5"/>
  <c r="E61" i="7"/>
  <c r="C33" i="5"/>
  <c r="E62" i="7"/>
  <c r="C31" i="5"/>
  <c r="E121" i="7"/>
  <c r="C29" i="5"/>
  <c r="E119" i="7"/>
  <c r="C28" i="5"/>
  <c r="E120" i="7"/>
  <c r="C25" i="5"/>
  <c r="E118" i="7"/>
  <c r="C21" i="5"/>
  <c r="E39" i="7"/>
  <c r="E40" i="7"/>
  <c r="C20" i="5"/>
  <c r="E41" i="7"/>
  <c r="C17" i="5"/>
  <c r="E37" i="7"/>
  <c r="E36" i="7"/>
  <c r="C16" i="5"/>
  <c r="E38" i="7"/>
  <c r="C12" i="5"/>
  <c r="E14" i="7"/>
  <c r="E13" i="7"/>
  <c r="C8" i="5"/>
  <c r="E9" i="7"/>
  <c r="E10" i="7"/>
  <c r="C11" i="5"/>
  <c r="E16" i="7"/>
  <c r="E15" i="7"/>
  <c r="C7" i="5"/>
  <c r="E12" i="7"/>
  <c r="E11" i="7"/>
  <c r="C32" i="5"/>
  <c r="E60" i="7"/>
  <c r="C24" i="5"/>
  <c r="E116" i="7"/>
  <c r="E56" i="7"/>
  <c r="E98" i="7"/>
  <c r="E97" i="7"/>
  <c r="E95" i="7"/>
  <c r="E123" i="7"/>
  <c r="E96" i="7"/>
  <c r="E57" i="7"/>
  <c r="E43" i="7"/>
  <c r="E72" i="7"/>
  <c r="E74" i="7"/>
  <c r="E73" i="7"/>
  <c r="E86" i="7"/>
  <c r="E85" i="7"/>
  <c r="E107" i="7"/>
  <c r="E108" i="7"/>
  <c r="E76" i="7"/>
  <c r="E75" i="7"/>
  <c r="E34" i="7"/>
  <c r="E81" i="7"/>
  <c r="E53" i="7"/>
  <c r="E23" i="7"/>
  <c r="E80" i="7"/>
  <c r="E106" i="7"/>
  <c r="E33" i="7"/>
  <c r="E102" i="7"/>
  <c r="E101" i="7"/>
  <c r="E115" i="7"/>
  <c r="E114" i="7"/>
  <c r="E24" i="7"/>
  <c r="E25" i="7"/>
  <c r="E113" i="7"/>
  <c r="E104" i="7"/>
  <c r="E77" i="7"/>
  <c r="E109" i="7"/>
  <c r="E112" i="7"/>
  <c r="E42" i="7"/>
  <c r="E21" i="7"/>
  <c r="E20" i="7"/>
  <c r="E105" i="7"/>
  <c r="E67" i="7"/>
  <c r="E65" i="7"/>
  <c r="E69" i="7"/>
  <c r="E59" i="7"/>
  <c r="E35" i="7"/>
  <c r="E22" i="7"/>
  <c r="E70" i="7"/>
  <c r="E110" i="7"/>
  <c r="E68" i="7"/>
  <c r="E44" i="7"/>
  <c r="E111" i="7"/>
  <c r="E58" i="7"/>
  <c r="E71" i="7"/>
  <c r="E6" i="7"/>
  <c r="E7" i="7"/>
  <c r="E103" i="7"/>
  <c r="C6" i="5"/>
  <c r="E78" i="7"/>
  <c r="E100" i="7"/>
  <c r="E48" i="7"/>
  <c r="E79" i="7"/>
  <c r="E45" i="7"/>
  <c r="E47" i="7"/>
  <c r="E52" i="7"/>
  <c r="E66" i="7"/>
  <c r="F94" i="7" l="1"/>
  <c r="F84" i="7"/>
  <c r="F83" i="7"/>
  <c r="F82" i="7"/>
  <c r="F17" i="7"/>
  <c r="F28" i="7"/>
  <c r="F26" i="7"/>
  <c r="F27" i="7"/>
  <c r="F18" i="7"/>
  <c r="F19" i="7"/>
  <c r="F126" i="7"/>
  <c r="F55" i="7"/>
  <c r="F92" i="7"/>
  <c r="F89" i="7"/>
  <c r="F90" i="7"/>
  <c r="F88" i="7"/>
  <c r="F87" i="7"/>
  <c r="F93" i="7"/>
  <c r="F91" i="7"/>
  <c r="F63" i="7"/>
  <c r="F60" i="7"/>
  <c r="F61" i="7"/>
  <c r="F116" i="7"/>
  <c r="F118" i="7"/>
  <c r="F64" i="7"/>
  <c r="F62" i="7"/>
  <c r="F40" i="7"/>
  <c r="F39" i="7"/>
  <c r="F37" i="7"/>
  <c r="F103" i="7"/>
  <c r="F41" i="7"/>
  <c r="F50" i="7"/>
  <c r="F112" i="7"/>
  <c r="F36" i="7"/>
  <c r="F11" i="7"/>
  <c r="F12" i="7"/>
  <c r="F16" i="7"/>
  <c r="F10" i="7"/>
  <c r="F13" i="7"/>
  <c r="F14" i="7"/>
  <c r="F38" i="7"/>
  <c r="F15" i="7"/>
  <c r="F9" i="7"/>
  <c r="F31" i="7"/>
  <c r="F122" i="7"/>
  <c r="F121" i="7"/>
  <c r="F72" i="7"/>
  <c r="F106" i="7"/>
  <c r="F96" i="7"/>
  <c r="F67" i="7"/>
  <c r="F129" i="7"/>
  <c r="F95" i="7"/>
  <c r="F33" i="7"/>
  <c r="F59" i="7"/>
  <c r="F47" i="7"/>
  <c r="F23" i="7"/>
  <c r="F105" i="7"/>
  <c r="F97" i="7"/>
  <c r="F124" i="7"/>
  <c r="F102" i="7"/>
  <c r="F43" i="7"/>
  <c r="F80" i="7"/>
  <c r="F65" i="7"/>
  <c r="F79" i="7"/>
  <c r="F100" i="7"/>
  <c r="F20" i="7"/>
  <c r="F53" i="7"/>
  <c r="F98" i="7"/>
  <c r="F35" i="7"/>
  <c r="F57" i="7"/>
  <c r="F123" i="7"/>
  <c r="F78" i="7"/>
  <c r="F21" i="7"/>
  <c r="F81" i="7"/>
  <c r="F56" i="7"/>
  <c r="F66" i="7"/>
  <c r="F52" i="7"/>
  <c r="F69" i="7"/>
  <c r="F45" i="7"/>
  <c r="F48" i="7"/>
  <c r="F42" i="7"/>
  <c r="F8" i="7"/>
  <c r="F51" i="7"/>
  <c r="F117" i="7"/>
  <c r="F46" i="7"/>
  <c r="F44" i="7"/>
  <c r="F49" i="7"/>
  <c r="F109" i="7"/>
  <c r="F75" i="7"/>
  <c r="F76" i="7"/>
  <c r="F108" i="7"/>
  <c r="F111" i="7"/>
  <c r="F29" i="7"/>
  <c r="F68" i="7"/>
  <c r="F110" i="7"/>
  <c r="F114" i="7"/>
  <c r="F86" i="7"/>
  <c r="F30" i="7"/>
  <c r="F34" i="7"/>
  <c r="F54" i="7"/>
  <c r="F77" i="7"/>
  <c r="F104" i="7"/>
  <c r="F113" i="7"/>
  <c r="F25" i="7"/>
  <c r="F24" i="7"/>
  <c r="F70" i="7"/>
  <c r="F115" i="7"/>
  <c r="F73" i="7"/>
  <c r="F119" i="7"/>
  <c r="F120" i="7"/>
  <c r="F71" i="7"/>
  <c r="F58" i="7"/>
  <c r="F99" i="7"/>
  <c r="F107" i="7"/>
  <c r="F85" i="7"/>
  <c r="F22" i="7"/>
  <c r="F101" i="7"/>
  <c r="F74" i="7"/>
  <c r="F32" i="7"/>
  <c r="F6" i="7"/>
  <c r="F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Användare</author>
  </authors>
  <commentList>
    <comment ref="E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Med handikapp inräknat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Användare</author>
  </authors>
  <commentList>
    <comment ref="A5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Gunnar Användare:</t>
        </r>
        <r>
          <rPr>
            <sz val="9"/>
            <color indexed="81"/>
            <rFont val="Tahoma"/>
            <family val="2"/>
          </rPr>
          <t xml:space="preserve">
Jämförelseklass</t>
        </r>
      </text>
    </comment>
    <comment ref="K57" authorId="0" shapeId="0" xr:uid="{30B82827-37B1-4E82-AF6F-FAF9F2C91A6B}">
      <text>
        <r>
          <rPr>
            <b/>
            <sz val="9"/>
            <color indexed="81"/>
            <rFont val="Tahoma"/>
            <family val="2"/>
          </rPr>
          <t>Gunnar Användare:</t>
        </r>
        <r>
          <rPr>
            <sz val="9"/>
            <color indexed="81"/>
            <rFont val="Tahoma"/>
            <family val="2"/>
          </rPr>
          <t xml:space="preserve">
Jämförelseklass</t>
        </r>
      </text>
    </comment>
  </commentList>
</comments>
</file>

<file path=xl/sharedStrings.xml><?xml version="1.0" encoding="utf-8"?>
<sst xmlns="http://schemas.openxmlformats.org/spreadsheetml/2006/main" count="1905" uniqueCount="216">
  <si>
    <t>Klass</t>
  </si>
  <si>
    <t>Diff 1-medel</t>
  </si>
  <si>
    <t>Handikappbas 
Diff till medelmax</t>
  </si>
  <si>
    <t>HCE</t>
  </si>
  <si>
    <t>HC16</t>
  </si>
  <si>
    <t>HRE</t>
  </si>
  <si>
    <t>HR16</t>
  </si>
  <si>
    <t>DRE</t>
  </si>
  <si>
    <t>HBE</t>
  </si>
  <si>
    <t>HB50</t>
  </si>
  <si>
    <t>HL50</t>
  </si>
  <si>
    <t>HLE</t>
  </si>
  <si>
    <t>DBE</t>
  </si>
  <si>
    <t>DHB13</t>
  </si>
  <si>
    <t>DLE</t>
  </si>
  <si>
    <t>DHR13</t>
  </si>
  <si>
    <t>DB50</t>
  </si>
  <si>
    <t>Jämförelseresultat tas fram genom att HCE är "riktkarl" med 0 i handikapp.</t>
  </si>
  <si>
    <t>2016 Ett</t>
  </si>
  <si>
    <t>2016 Med</t>
  </si>
  <si>
    <t>2017 Ett</t>
  </si>
  <si>
    <t>2017 Med</t>
  </si>
  <si>
    <t>2018 Ett</t>
  </si>
  <si>
    <t>2018 Med</t>
  </si>
  <si>
    <t>DHB16</t>
  </si>
  <si>
    <t>DHB10</t>
  </si>
  <si>
    <t>DHC13</t>
  </si>
  <si>
    <t>DHC10</t>
  </si>
  <si>
    <t>DHL10</t>
  </si>
  <si>
    <t>DHL13</t>
  </si>
  <si>
    <t>DHR10</t>
  </si>
  <si>
    <t>DR16</t>
  </si>
  <si>
    <t>DC16</t>
  </si>
  <si>
    <t>DCE</t>
  </si>
  <si>
    <t>DC50</t>
  </si>
  <si>
    <t>HC50</t>
  </si>
  <si>
    <t>DC60</t>
  </si>
  <si>
    <t>HC60</t>
  </si>
  <si>
    <t>DL50</t>
  </si>
  <si>
    <t>DR50</t>
  </si>
  <si>
    <t>HR50</t>
  </si>
  <si>
    <t>Skjutresultat</t>
  </si>
  <si>
    <t>HIE</t>
  </si>
  <si>
    <t>HI50</t>
  </si>
  <si>
    <t>Medel</t>
  </si>
  <si>
    <r>
      <t>Öviga klassers skyttar får direkt ett tillägg med</t>
    </r>
    <r>
      <rPr>
        <sz val="11"/>
        <color rgb="FF00B050"/>
        <rFont val="Calibri"/>
        <family val="2"/>
        <scheme val="minor"/>
      </rPr>
      <t xml:space="preserve"> handikappbassiffran</t>
    </r>
    <r>
      <rPr>
        <sz val="11"/>
        <color theme="1"/>
        <rFont val="Calibri"/>
        <family val="2"/>
        <scheme val="minor"/>
      </rPr>
      <t xml:space="preserve"> upp till HCE:s medelvärde från den egna klassens medelvärde</t>
    </r>
  </si>
  <si>
    <r>
      <t xml:space="preserve">Till detta läggs en justering till. Skyttens resultat minus </t>
    </r>
    <r>
      <rPr>
        <sz val="11"/>
        <color rgb="FF7030A0"/>
        <rFont val="Calibri"/>
        <family val="2"/>
        <scheme val="minor"/>
      </rPr>
      <t>medelresultatet</t>
    </r>
    <r>
      <rPr>
        <sz val="11"/>
        <color theme="1"/>
        <rFont val="Calibri"/>
        <family val="2"/>
        <scheme val="minor"/>
      </rPr>
      <t xml:space="preserve"> delas med </t>
    </r>
    <r>
      <rPr>
        <sz val="11"/>
        <color rgb="FFFF0000"/>
        <rFont val="Calibri"/>
        <family val="2"/>
        <scheme val="minor"/>
      </rPr>
      <t>relationsmedelfaktorn</t>
    </r>
  </si>
  <si>
    <t>DIE</t>
  </si>
  <si>
    <t>HL60</t>
  </si>
  <si>
    <t>HB60</t>
  </si>
  <si>
    <t>DHI13</t>
  </si>
  <si>
    <t>DHI16</t>
  </si>
  <si>
    <t>DHI10</t>
  </si>
  <si>
    <t>Relationsfaktor för kvoten av Klassens Diff 1-medel och HCE:s Diff 1-medel, om mindre än 0,8 skrivs 0,8</t>
  </si>
  <si>
    <t>RESULTAT</t>
  </si>
  <si>
    <t>Tavla inomhus, handikappjusterat resultat</t>
  </si>
  <si>
    <t>1-4 resultat ur medelberäkningarna nedan är borttagna om de är avvikande låga.</t>
  </si>
  <si>
    <t>Tävling:</t>
  </si>
  <si>
    <t>Datum:</t>
  </si>
  <si>
    <t>Skytt</t>
  </si>
  <si>
    <t>Slutresultat</t>
  </si>
  <si>
    <t>Placering</t>
  </si>
  <si>
    <t>Skjutna pilar:</t>
  </si>
  <si>
    <t>DL60</t>
  </si>
  <si>
    <t>DR60</t>
  </si>
  <si>
    <t>HR60</t>
  </si>
  <si>
    <t>HL16</t>
  </si>
  <si>
    <t>DL16</t>
  </si>
  <si>
    <t>2019 Ett</t>
  </si>
  <si>
    <t>2019 Med</t>
  </si>
  <si>
    <t>2020 Ett</t>
  </si>
  <si>
    <t>2020 Med</t>
  </si>
  <si>
    <t>Utgångspunkt är 900-ronder</t>
  </si>
  <si>
    <t>Tävlingar</t>
  </si>
  <si>
    <t>1:a.</t>
  </si>
  <si>
    <t>Solstapilen 170617</t>
  </si>
  <si>
    <t>Vikingafejden 170701</t>
  </si>
  <si>
    <t>Ankepilen 170729</t>
  </si>
  <si>
    <t>DM sigtuna 170903</t>
  </si>
  <si>
    <t>Taif-träffen 170917</t>
  </si>
  <si>
    <t>Solstapilen 180617</t>
  </si>
  <si>
    <t>Vikingafejden 180630</t>
  </si>
  <si>
    <t>Björnkärrspilen 180701</t>
  </si>
  <si>
    <t>DM Sigtuna</t>
  </si>
  <si>
    <t>Norrlandsmästerskapet 180915</t>
  </si>
  <si>
    <t>Sv. Rekord</t>
  </si>
  <si>
    <t>Solstapilen 190616</t>
  </si>
  <si>
    <t>Vikingafejden 190629</t>
  </si>
  <si>
    <t>Norrlandsmästerskapet 190915</t>
  </si>
  <si>
    <t>Vikingafejden 200627</t>
  </si>
  <si>
    <t>Norrlandsmästerskapet 200913</t>
  </si>
  <si>
    <t>Solstapilen 210614</t>
  </si>
  <si>
    <t>Vikingafejden 210704</t>
  </si>
  <si>
    <t>Norrlandsmästerskapet 210912</t>
  </si>
  <si>
    <t>2021 Ett</t>
  </si>
  <si>
    <t>2021 Med</t>
  </si>
  <si>
    <t>2022 Ett</t>
  </si>
  <si>
    <t>2022 Med</t>
  </si>
  <si>
    <t>2023 Ett</t>
  </si>
  <si>
    <t>2023 Med</t>
  </si>
  <si>
    <t>Solstapilen - inställd</t>
  </si>
  <si>
    <t>Solstapilen 220619</t>
  </si>
  <si>
    <t>Vikingafejden 220626</t>
  </si>
  <si>
    <t>Norrlandsmästerskapet 220911</t>
  </si>
  <si>
    <t>Röda siffror är korrigeringasvärden för rättvist medel på medlen. Vinnarresultaten är det bästa på de olika tävlingarna. Medel är alla tävlingas medel på medlet</t>
  </si>
  <si>
    <t>BU13</t>
  </si>
  <si>
    <t>BU16</t>
  </si>
  <si>
    <t>BU21</t>
  </si>
  <si>
    <t>CU16</t>
  </si>
  <si>
    <t>CU21M</t>
  </si>
  <si>
    <t>TU16</t>
  </si>
  <si>
    <t>LU16</t>
  </si>
  <si>
    <t>LU21M</t>
  </si>
  <si>
    <t>RU13</t>
  </si>
  <si>
    <t>RU16</t>
  </si>
  <si>
    <t>RU21W</t>
  </si>
  <si>
    <t>RU21M</t>
  </si>
  <si>
    <t>BW</t>
  </si>
  <si>
    <t>BM</t>
  </si>
  <si>
    <t>B50M</t>
  </si>
  <si>
    <t>B60M</t>
  </si>
  <si>
    <t>CW</t>
  </si>
  <si>
    <t>CM</t>
  </si>
  <si>
    <t>C50M</t>
  </si>
  <si>
    <t>C60W</t>
  </si>
  <si>
    <t>C60M</t>
  </si>
  <si>
    <t>TM</t>
  </si>
  <si>
    <t>T50M</t>
  </si>
  <si>
    <t>LW</t>
  </si>
  <si>
    <t>LM</t>
  </si>
  <si>
    <t>L50W</t>
  </si>
  <si>
    <t>L50M</t>
  </si>
  <si>
    <t>L60M</t>
  </si>
  <si>
    <t>RW</t>
  </si>
  <si>
    <t>RM</t>
  </si>
  <si>
    <t>R50W</t>
  </si>
  <si>
    <t>R50M</t>
  </si>
  <si>
    <t>R60M</t>
  </si>
  <si>
    <r>
      <rPr>
        <b/>
        <sz val="11"/>
        <color rgb="FF00B050"/>
        <rFont val="Calibri"/>
        <family val="2"/>
        <scheme val="minor"/>
      </rPr>
      <t>J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92D050"/>
        <rFont val="Calibri"/>
        <family val="2"/>
        <scheme val="minor"/>
      </rPr>
      <t>S</t>
    </r>
  </si>
  <si>
    <t>CU13</t>
  </si>
  <si>
    <t>CU21W</t>
  </si>
  <si>
    <t>TU13</t>
  </si>
  <si>
    <t>TU21</t>
  </si>
  <si>
    <t>LU13</t>
  </si>
  <si>
    <t>LU21W</t>
  </si>
  <si>
    <t>B50W</t>
  </si>
  <si>
    <t>C50W</t>
  </si>
  <si>
    <t>TW</t>
  </si>
  <si>
    <t>L60W</t>
  </si>
  <si>
    <t>R60W</t>
  </si>
  <si>
    <t>Solstapilen 230618</t>
  </si>
  <si>
    <t>Vikingafejden 230701</t>
  </si>
  <si>
    <t>Norrlandsmästerskapet 230911</t>
  </si>
  <si>
    <t>2024 Ett</t>
  </si>
  <si>
    <t>2024 Med</t>
  </si>
  <si>
    <t>2025 Ett</t>
  </si>
  <si>
    <t>2025 Med</t>
  </si>
  <si>
    <t>2026 Ett</t>
  </si>
  <si>
    <t>2026 Med</t>
  </si>
  <si>
    <t>1:a  20 %, S.R. 80 %</t>
  </si>
  <si>
    <t>BU16M</t>
  </si>
  <si>
    <t>BU16W</t>
  </si>
  <si>
    <t>BU21M</t>
  </si>
  <si>
    <t>BU21W</t>
  </si>
  <si>
    <t>CU16W</t>
  </si>
  <si>
    <t>CU16M</t>
  </si>
  <si>
    <t>LU16W</t>
  </si>
  <si>
    <t>LU16M</t>
  </si>
  <si>
    <t>RU16W</t>
  </si>
  <si>
    <t>RU16M</t>
  </si>
  <si>
    <t>B60W</t>
  </si>
  <si>
    <t>Resultatlista 900-rond - Handikapp</t>
  </si>
  <si>
    <t>Resultatlista 900-rond med handikapp</t>
  </si>
  <si>
    <t>Solstapilen 240616</t>
  </si>
  <si>
    <t>Björkträffen 240525</t>
  </si>
  <si>
    <t>BU15W</t>
  </si>
  <si>
    <t>BU15M</t>
  </si>
  <si>
    <t>CU15W</t>
  </si>
  <si>
    <t>CU15M</t>
  </si>
  <si>
    <t>BU18W</t>
  </si>
  <si>
    <t>BU18M</t>
  </si>
  <si>
    <t>CU18W</t>
  </si>
  <si>
    <t>CU18M</t>
  </si>
  <si>
    <t>TU18</t>
  </si>
  <si>
    <t>TU21W</t>
  </si>
  <si>
    <t>TU21M</t>
  </si>
  <si>
    <t>LU15W</t>
  </si>
  <si>
    <t>LU15M</t>
  </si>
  <si>
    <t>LU18W</t>
  </si>
  <si>
    <t>LU18M</t>
  </si>
  <si>
    <t>RU15W</t>
  </si>
  <si>
    <t>RU15M</t>
  </si>
  <si>
    <t>RU18W</t>
  </si>
  <si>
    <t>RU18M</t>
  </si>
  <si>
    <t>2025-05-31, Karlstads Bågskytteklubb</t>
  </si>
  <si>
    <t>TU18M</t>
  </si>
  <si>
    <t>TU18W</t>
  </si>
  <si>
    <t>TU15W</t>
  </si>
  <si>
    <t>TU15M</t>
  </si>
  <si>
    <t>Vårträffen Umeå 250531</t>
  </si>
  <si>
    <t>Solstapilen 250606</t>
  </si>
  <si>
    <t>Vikingafejden 250615</t>
  </si>
  <si>
    <t>Kvarnstensträffen 250816</t>
  </si>
  <si>
    <t>Norrlandsmästerskapet 250831</t>
  </si>
  <si>
    <t>VSBF-DM 250608</t>
  </si>
  <si>
    <t>LU18</t>
  </si>
  <si>
    <t>Solstapilen 260606</t>
  </si>
  <si>
    <t>Vårträffen Umeå 250530</t>
  </si>
  <si>
    <t>Kvarnstensträffen 260531</t>
  </si>
  <si>
    <t>Norrlandsmästerskapet 240901</t>
  </si>
  <si>
    <t>Vikingafejden 240706</t>
  </si>
  <si>
    <t>Kvarnstensträffen 240831</t>
  </si>
  <si>
    <t>T50W</t>
  </si>
  <si>
    <t>T60M</t>
  </si>
  <si>
    <t>T60W</t>
  </si>
  <si>
    <t>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</si>
</sst>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0.0"/>
    <numFmt numFmtId="166" formatCode="_-* #,##0\ _k_r_-;\-* #,##0\ _k_r_-;_-* &quot;-&quot;??\ _k_r_-;_-@_-"/>
  </numFmts>
  <fonts count="40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rial Black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rgb="FF00B0F0"/>
      <name val="Calibri"/>
      <family val="2"/>
      <scheme val="minor"/>
    </font>
    <font>
      <sz val="13"/>
      <color theme="0"/>
      <name val="Arial"/>
      <family val="2"/>
    </font>
    <font>
      <b/>
      <sz val="13"/>
      <name val="Arial"/>
      <family val="2"/>
    </font>
    <font>
      <sz val="18"/>
      <color theme="1"/>
      <name val="Arial Black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8" borderId="0" xfId="0" applyFont="1" applyFill="1"/>
    <xf numFmtId="0" fontId="8" fillId="4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5" fillId="8" borderId="2" xfId="0" applyFont="1" applyFill="1" applyBorder="1"/>
    <xf numFmtId="0" fontId="8" fillId="0" borderId="2" xfId="0" applyFont="1" applyBorder="1"/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15" fillId="9" borderId="0" xfId="0" applyFont="1" applyFill="1"/>
    <xf numFmtId="0" fontId="25" fillId="7" borderId="0" xfId="0" applyFont="1" applyFill="1"/>
    <xf numFmtId="0" fontId="15" fillId="0" borderId="0" xfId="0" applyFont="1"/>
    <xf numFmtId="0" fontId="15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/>
    </xf>
    <xf numFmtId="166" fontId="16" fillId="10" borderId="0" xfId="1" applyNumberFormat="1" applyFont="1" applyFill="1" applyAlignment="1">
      <alignment horizontal="center" vertical="center"/>
    </xf>
    <xf numFmtId="166" fontId="20" fillId="10" borderId="0" xfId="1" applyNumberFormat="1" applyFont="1" applyFill="1" applyAlignment="1">
      <alignment horizontal="center"/>
    </xf>
    <xf numFmtId="166" fontId="21" fillId="10" borderId="0" xfId="1" applyNumberFormat="1" applyFont="1" applyFill="1" applyAlignment="1">
      <alignment horizontal="center"/>
    </xf>
    <xf numFmtId="165" fontId="17" fillId="10" borderId="0" xfId="0" applyNumberFormat="1" applyFont="1" applyFill="1" applyAlignment="1">
      <alignment horizontal="left" indent="4"/>
    </xf>
    <xf numFmtId="2" fontId="30" fillId="10" borderId="0" xfId="0" applyNumberFormat="1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2" borderId="1" xfId="0" applyFont="1" applyFill="1" applyBorder="1"/>
    <xf numFmtId="0" fontId="0" fillId="4" borderId="0" xfId="0" applyFill="1"/>
    <xf numFmtId="0" fontId="15" fillId="4" borderId="0" xfId="0" applyFont="1" applyFill="1"/>
    <xf numFmtId="1" fontId="0" fillId="4" borderId="0" xfId="0" applyNumberFormat="1" applyFill="1"/>
    <xf numFmtId="0" fontId="33" fillId="4" borderId="0" xfId="0" applyFont="1" applyFill="1"/>
    <xf numFmtId="0" fontId="0" fillId="0" borderId="1" xfId="0" applyBorder="1"/>
    <xf numFmtId="0" fontId="33" fillId="0" borderId="0" xfId="0" applyFont="1"/>
    <xf numFmtId="0" fontId="29" fillId="11" borderId="3" xfId="0" applyFont="1" applyFill="1" applyBorder="1" applyAlignment="1">
      <alignment horizontal="center" vertical="center"/>
    </xf>
    <xf numFmtId="1" fontId="24" fillId="6" borderId="0" xfId="0" applyNumberFormat="1" applyFont="1" applyFill="1" applyAlignment="1">
      <alignment horizontal="center" vertical="center"/>
    </xf>
    <xf numFmtId="1" fontId="24" fillId="6" borderId="2" xfId="0" applyNumberFormat="1" applyFont="1" applyFill="1" applyBorder="1" applyAlignment="1">
      <alignment horizontal="center" vertical="center"/>
    </xf>
    <xf numFmtId="1" fontId="26" fillId="6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34" fillId="0" borderId="0" xfId="0" applyFont="1" applyAlignment="1">
      <alignment horizontal="right"/>
    </xf>
    <xf numFmtId="0" fontId="0" fillId="0" borderId="0" xfId="0" applyAlignment="1">
      <alignment horizontal="left"/>
    </xf>
    <xf numFmtId="1" fontId="8" fillId="4" borderId="0" xfId="0" applyNumberFormat="1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1" fontId="8" fillId="12" borderId="0" xfId="0" applyNumberFormat="1" applyFont="1" applyFill="1" applyAlignment="1">
      <alignment horizontal="center"/>
    </xf>
    <xf numFmtId="1" fontId="6" fillId="13" borderId="0" xfId="0" applyNumberFormat="1" applyFont="1" applyFill="1" applyAlignment="1">
      <alignment horizontal="center"/>
    </xf>
    <xf numFmtId="1" fontId="8" fillId="12" borderId="2" xfId="0" applyNumberFormat="1" applyFont="1" applyFill="1" applyBorder="1" applyAlignment="1">
      <alignment horizontal="center"/>
    </xf>
    <xf numFmtId="1" fontId="15" fillId="12" borderId="0" xfId="0" applyNumberFormat="1" applyFont="1" applyFill="1" applyAlignment="1">
      <alignment horizontal="center"/>
    </xf>
    <xf numFmtId="1" fontId="0" fillId="12" borderId="0" xfId="0" applyNumberFormat="1" applyFill="1" applyAlignment="1">
      <alignment horizontal="center"/>
    </xf>
    <xf numFmtId="0" fontId="8" fillId="8" borderId="1" xfId="0" applyFont="1" applyFill="1" applyBorder="1" applyAlignment="1">
      <alignment vertical="center"/>
    </xf>
    <xf numFmtId="0" fontId="0" fillId="8" borderId="1" xfId="0" applyFill="1" applyBorder="1"/>
    <xf numFmtId="0" fontId="0" fillId="8" borderId="1" xfId="0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25" fillId="7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" fontId="15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5" borderId="0" xfId="0" applyFont="1" applyFill="1" applyAlignment="1">
      <alignment horizontal="center" vertical="center"/>
    </xf>
    <xf numFmtId="166" fontId="18" fillId="3" borderId="1" xfId="0" applyNumberFormat="1" applyFont="1" applyFill="1" applyBorder="1" applyAlignment="1">
      <alignment horizontal="center"/>
    </xf>
    <xf numFmtId="0" fontId="24" fillId="5" borderId="0" xfId="0" applyFont="1" applyFill="1" applyAlignment="1">
      <alignment horizontal="center" vertical="center"/>
    </xf>
    <xf numFmtId="1" fontId="24" fillId="5" borderId="0" xfId="0" applyNumberFormat="1" applyFont="1" applyFill="1" applyAlignment="1">
      <alignment horizontal="center" vertical="center"/>
    </xf>
    <xf numFmtId="14" fontId="35" fillId="0" borderId="0" xfId="0" applyNumberFormat="1" applyFont="1" applyAlignment="1">
      <alignment vertical="center"/>
    </xf>
    <xf numFmtId="0" fontId="0" fillId="0" borderId="0" xfId="0" applyAlignment="1">
      <alignment horizontal="left" vertical="top"/>
    </xf>
    <xf numFmtId="0" fontId="8" fillId="8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8" fillId="9" borderId="1" xfId="0" applyFont="1" applyFill="1" applyBorder="1" applyAlignment="1">
      <alignment horizontal="left" vertical="top"/>
    </xf>
    <xf numFmtId="0" fontId="25" fillId="7" borderId="1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" fontId="6" fillId="10" borderId="0" xfId="0" applyNumberFormat="1" applyFont="1" applyFill="1" applyAlignment="1">
      <alignment horizontal="center"/>
    </xf>
    <xf numFmtId="0" fontId="6" fillId="0" borderId="0" xfId="0" applyFont="1" applyAlignment="1">
      <alignment horizontal="left" vertical="top"/>
    </xf>
    <xf numFmtId="0" fontId="36" fillId="5" borderId="0" xfId="0" applyFont="1" applyFill="1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1" fontId="6" fillId="12" borderId="0" xfId="0" applyNumberFormat="1" applyFont="1" applyFill="1" applyAlignment="1">
      <alignment horizontal="center"/>
    </xf>
    <xf numFmtId="1" fontId="24" fillId="13" borderId="0" xfId="0" applyNumberFormat="1" applyFont="1" applyFill="1" applyAlignment="1">
      <alignment horizontal="center"/>
    </xf>
    <xf numFmtId="1" fontId="24" fillId="10" borderId="0" xfId="0" applyNumberFormat="1" applyFont="1" applyFill="1" applyAlignment="1">
      <alignment horizontal="center"/>
    </xf>
    <xf numFmtId="1" fontId="24" fillId="15" borderId="0" xfId="0" applyNumberFormat="1" applyFont="1" applyFill="1" applyAlignment="1">
      <alignment horizontal="center"/>
    </xf>
    <xf numFmtId="1" fontId="24" fillId="14" borderId="0" xfId="0" applyNumberFormat="1" applyFont="1" applyFill="1" applyAlignment="1">
      <alignment horizontal="center"/>
    </xf>
    <xf numFmtId="1" fontId="24" fillId="13" borderId="2" xfId="0" applyNumberFormat="1" applyFont="1" applyFill="1" applyBorder="1" applyAlignment="1">
      <alignment horizontal="center"/>
    </xf>
    <xf numFmtId="1" fontId="24" fillId="10" borderId="2" xfId="0" applyNumberFormat="1" applyFont="1" applyFill="1" applyBorder="1" applyAlignment="1">
      <alignment horizontal="center"/>
    </xf>
    <xf numFmtId="1" fontId="24" fillId="15" borderId="2" xfId="0" applyNumberFormat="1" applyFont="1" applyFill="1" applyBorder="1" applyAlignment="1">
      <alignment horizontal="center"/>
    </xf>
    <xf numFmtId="1" fontId="24" fillId="14" borderId="2" xfId="0" applyNumberFormat="1" applyFont="1" applyFill="1" applyBorder="1" applyAlignment="1">
      <alignment horizontal="center"/>
    </xf>
    <xf numFmtId="1" fontId="26" fillId="13" borderId="0" xfId="0" applyNumberFormat="1" applyFont="1" applyFill="1" applyAlignment="1">
      <alignment horizontal="center"/>
    </xf>
    <xf numFmtId="1" fontId="26" fillId="10" borderId="0" xfId="0" applyNumberFormat="1" applyFont="1" applyFill="1" applyAlignment="1">
      <alignment horizontal="center"/>
    </xf>
    <xf numFmtId="1" fontId="26" fillId="15" borderId="0" xfId="0" applyNumberFormat="1" applyFont="1" applyFill="1" applyAlignment="1">
      <alignment horizontal="center"/>
    </xf>
    <xf numFmtId="1" fontId="26" fillId="14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0" fillId="16" borderId="0" xfId="0" applyFill="1"/>
    <xf numFmtId="0" fontId="0" fillId="17" borderId="0" xfId="0" applyFill="1"/>
    <xf numFmtId="0" fontId="0" fillId="18" borderId="0" xfId="0" applyFill="1"/>
    <xf numFmtId="0" fontId="15" fillId="0" borderId="1" xfId="0" applyFont="1" applyBorder="1"/>
    <xf numFmtId="1" fontId="0" fillId="0" borderId="1" xfId="0" applyNumberFormat="1" applyBorder="1"/>
    <xf numFmtId="0" fontId="26" fillId="0" borderId="1" xfId="0" applyFont="1" applyBorder="1"/>
    <xf numFmtId="0" fontId="25" fillId="0" borderId="1" xfId="0" applyFont="1" applyBorder="1"/>
    <xf numFmtId="0" fontId="24" fillId="0" borderId="0" xfId="0" applyFont="1" applyAlignment="1">
      <alignment horizontal="left" vertical="top"/>
    </xf>
    <xf numFmtId="0" fontId="8" fillId="12" borderId="0" xfId="0" applyFont="1" applyFill="1"/>
    <xf numFmtId="0" fontId="15" fillId="12" borderId="0" xfId="0" applyFont="1" applyFill="1"/>
    <xf numFmtId="0" fontId="8" fillId="8" borderId="0" xfId="0" applyFont="1" applyFill="1"/>
    <xf numFmtId="0" fontId="8" fillId="5" borderId="0" xfId="0" applyFont="1" applyFill="1"/>
    <xf numFmtId="0" fontId="15" fillId="5" borderId="0" xfId="0" applyFont="1" applyFill="1"/>
    <xf numFmtId="1" fontId="19" fillId="2" borderId="4" xfId="0" applyNumberFormat="1" applyFont="1" applyFill="1" applyBorder="1" applyAlignment="1">
      <alignment horizontal="center"/>
    </xf>
    <xf numFmtId="0" fontId="8" fillId="12" borderId="2" xfId="0" applyFont="1" applyFill="1" applyBorder="1"/>
    <xf numFmtId="0" fontId="8" fillId="8" borderId="2" xfId="0" applyFont="1" applyFill="1" applyBorder="1"/>
    <xf numFmtId="0" fontId="8" fillId="5" borderId="2" xfId="0" applyFont="1" applyFill="1" applyBorder="1"/>
    <xf numFmtId="1" fontId="6" fillId="15" borderId="0" xfId="0" applyNumberFormat="1" applyFont="1" applyFill="1" applyAlignment="1">
      <alignment horizontal="center"/>
    </xf>
    <xf numFmtId="1" fontId="6" fillId="14" borderId="0" xfId="0" applyNumberFormat="1" applyFont="1" applyFill="1" applyAlignment="1">
      <alignment horizontal="center"/>
    </xf>
    <xf numFmtId="0" fontId="0" fillId="2" borderId="0" xfId="0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0" fillId="19" borderId="0" xfId="0" applyFill="1" applyAlignment="1">
      <alignment horizontal="left" vertical="top"/>
    </xf>
    <xf numFmtId="0" fontId="24" fillId="19" borderId="0" xfId="0" applyFont="1" applyFill="1" applyAlignment="1">
      <alignment horizontal="left" vertical="top"/>
    </xf>
    <xf numFmtId="0" fontId="15" fillId="17" borderId="0" xfId="0" applyFont="1" applyFill="1"/>
    <xf numFmtId="1" fontId="8" fillId="16" borderId="0" xfId="0" applyNumberFormat="1" applyFont="1" applyFill="1"/>
    <xf numFmtId="1" fontId="8" fillId="16" borderId="2" xfId="0" applyNumberFormat="1" applyFont="1" applyFill="1" applyBorder="1"/>
    <xf numFmtId="1" fontId="0" fillId="18" borderId="0" xfId="0" applyNumberFormat="1" applyFill="1"/>
    <xf numFmtId="0" fontId="15" fillId="18" borderId="0" xfId="0" applyFont="1" applyFill="1"/>
    <xf numFmtId="0" fontId="8" fillId="18" borderId="0" xfId="0" applyFont="1" applyFill="1"/>
    <xf numFmtId="1" fontId="8" fillId="17" borderId="0" xfId="0" applyNumberFormat="1" applyFont="1" applyFill="1"/>
    <xf numFmtId="1" fontId="6" fillId="16" borderId="0" xfId="0" applyNumberFormat="1" applyFont="1" applyFill="1"/>
    <xf numFmtId="0" fontId="6" fillId="12" borderId="0" xfId="0" applyFont="1" applyFill="1"/>
    <xf numFmtId="0" fontId="0" fillId="10" borderId="0" xfId="0" applyFill="1" applyAlignment="1">
      <alignment horizontal="left" vertical="top"/>
    </xf>
    <xf numFmtId="0" fontId="24" fillId="10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0" fillId="20" borderId="0" xfId="0" applyFill="1" applyAlignment="1">
      <alignment horizontal="left" vertical="top"/>
    </xf>
    <xf numFmtId="0" fontId="24" fillId="20" borderId="0" xfId="0" applyFont="1" applyFill="1" applyAlignment="1">
      <alignment horizontal="left" vertical="top"/>
    </xf>
    <xf numFmtId="1" fontId="8" fillId="12" borderId="0" xfId="0" applyNumberFormat="1" applyFont="1" applyFill="1"/>
    <xf numFmtId="1" fontId="15" fillId="12" borderId="0" xfId="0" applyNumberFormat="1" applyFont="1" applyFill="1"/>
    <xf numFmtId="1" fontId="8" fillId="8" borderId="0" xfId="0" applyNumberFormat="1" applyFont="1" applyFill="1"/>
    <xf numFmtId="1" fontId="8" fillId="8" borderId="2" xfId="0" applyNumberFormat="1" applyFont="1" applyFill="1" applyBorder="1"/>
    <xf numFmtId="1" fontId="15" fillId="8" borderId="0" xfId="0" applyNumberFormat="1" applyFont="1" applyFill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747993</xdr:colOff>
      <xdr:row>2</xdr:row>
      <xdr:rowOff>47625</xdr:rowOff>
    </xdr:from>
    <xdr:to>
      <xdr:col>5</xdr:col>
      <xdr:colOff>352425</xdr:colOff>
      <xdr:row>2</xdr:row>
      <xdr:rowOff>100854</xdr:rowOff>
    </xdr:to>
    <xdr:cxnSp macro="">
      <xdr:nvCxnSpPr>
        <xdr:cNvPr id="2" name="Rak pilkoppling 1">
          <a:extLst>
            <a:ext uri="{FF2B5EF4-FFF2-40B4-BE49-F238E27FC236}">
              <a16:creationId xmlns:a16="http://schemas.microsoft.com/office/drawing/2014/main" id="{B6FF3058-BD44-4937-ABF0-F4970A0974BE}"/>
            </a:ext>
          </a:extLst>
        </xdr:cNvPr>
        <xdr:cNvCxnSpPr/>
      </xdr:nvCxnSpPr>
      <xdr:spPr>
        <a:xfrm flipH="1">
          <a:off x="4357968" y="590550"/>
          <a:ext cx="356907" cy="53229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361950</xdr:colOff>
      <xdr:row>1</xdr:row>
      <xdr:rowOff>66676</xdr:rowOff>
    </xdr:from>
    <xdr:to>
      <xdr:col>7</xdr:col>
      <xdr:colOff>390525</xdr:colOff>
      <xdr:row>2</xdr:row>
      <xdr:rowOff>152401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C4677DB5-0668-4F91-90EE-FA1AC31613EA}"/>
            </a:ext>
          </a:extLst>
        </xdr:cNvPr>
        <xdr:cNvSpPr txBox="1"/>
      </xdr:nvSpPr>
      <xdr:spPr>
        <a:xfrm>
          <a:off x="4724400" y="409576"/>
          <a:ext cx="1247775" cy="285750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1. Skriv antal pilar</a:t>
          </a:r>
        </a:p>
      </xdr:txBody>
    </xdr:sp>
    <xdr:clientData/>
  </xdr:twoCellAnchor>
  <xdr:twoCellAnchor>
    <xdr:from>
      <xdr:col>6</xdr:col>
      <xdr:colOff>352425</xdr:colOff>
      <xdr:row>12</xdr:row>
      <xdr:rowOff>123824</xdr:rowOff>
    </xdr:from>
    <xdr:to>
      <xdr:col>9</xdr:col>
      <xdr:colOff>352425</xdr:colOff>
      <xdr:row>24</xdr:row>
      <xdr:rowOff>19049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7C696D3E-7FD6-49D1-B00D-DD9393F202DC}"/>
            </a:ext>
          </a:extLst>
        </xdr:cNvPr>
        <xdr:cNvSpPr txBox="1"/>
      </xdr:nvSpPr>
      <xdr:spPr>
        <a:xfrm>
          <a:off x="5181600" y="2771774"/>
          <a:ext cx="1828800" cy="1609725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Läs av placeringen som jämförs med övriga. Om du vill få ut en resultatlista med enbart de som skjutit. Kopiera hela tabellen och klistra in värdena i bladet "ev. summeringsblad".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19052</xdr:colOff>
      <xdr:row>24</xdr:row>
      <xdr:rowOff>19050</xdr:rowOff>
    </xdr:from>
    <xdr:to>
      <xdr:col>6</xdr:col>
      <xdr:colOff>333375</xdr:colOff>
      <xdr:row>30</xdr:row>
      <xdr:rowOff>40900</xdr:rowOff>
    </xdr:to>
    <xdr:cxnSp macro="">
      <xdr:nvCxnSpPr>
        <xdr:cNvPr id="6" name="Rak pilkoppling 5">
          <a:extLst>
            <a:ext uri="{FF2B5EF4-FFF2-40B4-BE49-F238E27FC236}">
              <a16:creationId xmlns:a16="http://schemas.microsoft.com/office/drawing/2014/main" id="{4653CEE3-3ACD-4FB7-8CBF-46F116E0F823}"/>
            </a:ext>
          </a:extLst>
        </xdr:cNvPr>
        <xdr:cNvCxnSpPr/>
      </xdr:nvCxnSpPr>
      <xdr:spPr>
        <a:xfrm flipH="1">
          <a:off x="4848227" y="4381500"/>
          <a:ext cx="314323" cy="59335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409575</xdr:colOff>
      <xdr:row>3</xdr:row>
      <xdr:rowOff>28575</xdr:rowOff>
    </xdr:from>
    <xdr:to>
      <xdr:col>9</xdr:col>
      <xdr:colOff>276225</xdr:colOff>
      <xdr:row>4</xdr:row>
      <xdr:rowOff>114861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06144ED6-DB47-426F-A1BC-493DA8915378}"/>
            </a:ext>
          </a:extLst>
        </xdr:cNvPr>
        <xdr:cNvSpPr txBox="1"/>
      </xdr:nvSpPr>
      <xdr:spPr>
        <a:xfrm>
          <a:off x="5381625" y="790575"/>
          <a:ext cx="1695450" cy="448236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2. Skriv skytt och skjutresultatet på rätt rad</a:t>
          </a:r>
        </a:p>
      </xdr:txBody>
    </xdr:sp>
    <xdr:clientData/>
  </xdr:twoCellAnchor>
  <xdr:twoCellAnchor>
    <xdr:from>
      <xdr:col>2</xdr:col>
      <xdr:colOff>1343025</xdr:colOff>
      <xdr:row>3</xdr:row>
      <xdr:rowOff>252693</xdr:rowOff>
    </xdr:from>
    <xdr:to>
      <xdr:col>6</xdr:col>
      <xdr:colOff>409575</xdr:colOff>
      <xdr:row>4</xdr:row>
      <xdr:rowOff>28575</xdr:rowOff>
    </xdr:to>
    <xdr:cxnSp macro="">
      <xdr:nvCxnSpPr>
        <xdr:cNvPr id="10" name="Rak pilkoppling 9">
          <a:extLst>
            <a:ext uri="{FF2B5EF4-FFF2-40B4-BE49-F238E27FC236}">
              <a16:creationId xmlns:a16="http://schemas.microsoft.com/office/drawing/2014/main" id="{D719A32D-6280-465A-A855-5E3434E49ADB}"/>
            </a:ext>
          </a:extLst>
        </xdr:cNvPr>
        <xdr:cNvCxnSpPr>
          <a:stCxn id="9" idx="1"/>
        </xdr:cNvCxnSpPr>
      </xdr:nvCxnSpPr>
      <xdr:spPr>
        <a:xfrm flipH="1">
          <a:off x="2562225" y="1014693"/>
          <a:ext cx="2819400" cy="137832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285750</xdr:colOff>
      <xdr:row>31</xdr:row>
      <xdr:rowOff>0</xdr:rowOff>
    </xdr:from>
    <xdr:to>
      <xdr:col>9</xdr:col>
      <xdr:colOff>161925</xdr:colOff>
      <xdr:row>34</xdr:row>
      <xdr:rowOff>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B1C3817B-2F82-4274-A2AC-7FE04C1CB630}"/>
            </a:ext>
          </a:extLst>
        </xdr:cNvPr>
        <xdr:cNvSpPr txBox="1"/>
      </xdr:nvSpPr>
      <xdr:spPr>
        <a:xfrm>
          <a:off x="5257800" y="1504950"/>
          <a:ext cx="1704975" cy="1190625"/>
        </a:xfrm>
        <a:prstGeom prst="rect">
          <a:avLst/>
        </a:prstGeom>
        <a:solidFill>
          <a:sysClr val="window" lastClr="FFFFFF">
            <a:lumMod val="85000"/>
          </a:sysClr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Saknas det rader att skriva på? Infoga ny rad under rätt klass och kopiera ner formelfälten för "Slutresultat" och "Placering"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352423</xdr:colOff>
      <xdr:row>4</xdr:row>
      <xdr:rowOff>190499</xdr:rowOff>
    </xdr:from>
    <xdr:to>
      <xdr:col>9</xdr:col>
      <xdr:colOff>352423</xdr:colOff>
      <xdr:row>17</xdr:row>
      <xdr:rowOff>19050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5EA9BD6-216C-4F1F-A92C-8B33346A1A88}"/>
            </a:ext>
          </a:extLst>
        </xdr:cNvPr>
        <xdr:cNvSpPr txBox="1"/>
      </xdr:nvSpPr>
      <xdr:spPr>
        <a:xfrm>
          <a:off x="5486398" y="723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85725</xdr:colOff>
      <xdr:row>6</xdr:row>
      <xdr:rowOff>76200</xdr:rowOff>
    </xdr:from>
    <xdr:to>
      <xdr:col>6</xdr:col>
      <xdr:colOff>333375</xdr:colOff>
      <xdr:row>6</xdr:row>
      <xdr:rowOff>114301</xdr:rowOff>
    </xdr:to>
    <xdr:cxnSp macro="">
      <xdr:nvCxnSpPr>
        <xdr:cNvPr id="3" name="Rak pilkoppling 2">
          <a:extLst>
            <a:ext uri="{FF2B5EF4-FFF2-40B4-BE49-F238E27FC236}">
              <a16:creationId xmlns:a16="http://schemas.microsoft.com/office/drawing/2014/main" id="{A46237CE-ECB2-4A17-91D0-647BDCDFA83F}"/>
            </a:ext>
          </a:extLst>
        </xdr:cNvPr>
        <xdr:cNvCxnSpPr/>
      </xdr:nvCxnSpPr>
      <xdr:spPr>
        <a:xfrm flipH="1" flipV="1">
          <a:off x="4610100" y="990600"/>
          <a:ext cx="857250" cy="3810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381000</xdr:colOff>
      <xdr:row>32</xdr:row>
      <xdr:rowOff>0</xdr:rowOff>
    </xdr:to>
    <xdr:sp macro="" textlink="">
      <xdr:nvSpPr>
        <xdr:cNvPr id="8193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A112B-59BB-4FDA-8B62-F82EC5A579E9}"/>
            </a:ext>
          </a:extLst>
        </xdr:cNvPr>
        <xdr:cNvSpPr>
          <a:spLocks noChangeAspect="1" noChangeArrowheads="1"/>
        </xdr:cNvSpPr>
      </xdr:nvSpPr>
      <xdr:spPr bwMode="auto">
        <a:xfrm>
          <a:off x="0" y="788670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386043</xdr:colOff>
      <xdr:row>95</xdr:row>
      <xdr:rowOff>0</xdr:rowOff>
    </xdr:to>
    <xdr:sp macro="" textlink="">
      <xdr:nvSpPr>
        <xdr:cNvPr id="6145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AB7BD-912E-4D38-B3F7-04BBD5860DF7}"/>
            </a:ext>
          </a:extLst>
        </xdr:cNvPr>
        <xdr:cNvSpPr>
          <a:spLocks noChangeAspect="1" noChangeArrowheads="1"/>
        </xdr:cNvSpPr>
      </xdr:nvSpPr>
      <xdr:spPr bwMode="auto">
        <a:xfrm>
          <a:off x="0" y="829818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tabSelected="1" topLeftCell="A56" zoomScaleNormal="100" workbookViewId="0">
      <selection activeCell="J1" sqref="J1"/>
    </sheetView>
  </sheetViews>
  <sheetFormatPr defaultRowHeight="15" x14ac:dyDescent="0.25"/>
  <cols>
    <col min="1" max="1" width="3.7109375" customWidth="1"/>
    <col min="2" max="2" width="11" customWidth="1"/>
    <col min="3" max="3" width="41.28515625" customWidth="1"/>
    <col min="4" max="4" width="12.28515625" bestFit="1" customWidth="1"/>
    <col min="5" max="5" width="12.7109375" bestFit="1" customWidth="1"/>
  </cols>
  <sheetData>
    <row r="1" spans="1:10" ht="27" x14ac:dyDescent="0.5">
      <c r="A1" s="44"/>
      <c r="B1" s="47" t="s">
        <v>172</v>
      </c>
      <c r="C1" s="44"/>
      <c r="D1" s="44"/>
      <c r="E1" s="44"/>
      <c r="F1" s="44"/>
      <c r="G1" s="44"/>
      <c r="H1" s="44"/>
      <c r="I1" s="44"/>
      <c r="J1" s="44">
        <v>260531</v>
      </c>
    </row>
    <row r="2" spans="1:10" ht="15.75" thickBot="1" x14ac:dyDescent="0.3">
      <c r="A2" s="44"/>
      <c r="B2" s="45" t="s">
        <v>57</v>
      </c>
      <c r="C2" s="54"/>
      <c r="D2" s="44"/>
      <c r="E2" s="44"/>
      <c r="F2" s="44"/>
      <c r="G2" s="44"/>
      <c r="H2" s="44"/>
      <c r="I2" s="44"/>
      <c r="J2" s="44"/>
    </row>
    <row r="3" spans="1:10" ht="17.25" thickBot="1" x14ac:dyDescent="0.3">
      <c r="A3" s="44"/>
      <c r="B3" s="45" t="s">
        <v>58</v>
      </c>
      <c r="C3" s="59"/>
      <c r="D3" s="44"/>
      <c r="E3" s="50">
        <v>90</v>
      </c>
      <c r="F3" s="44"/>
      <c r="G3" s="44"/>
      <c r="H3" s="44"/>
      <c r="I3" s="44"/>
      <c r="J3" s="44"/>
    </row>
    <row r="4" spans="1:10" ht="28.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s="30" customFormat="1" x14ac:dyDescent="0.25">
      <c r="A5" s="43" t="s">
        <v>138</v>
      </c>
      <c r="B5" s="43" t="s">
        <v>0</v>
      </c>
      <c r="C5" s="43" t="s">
        <v>59</v>
      </c>
      <c r="D5" s="43" t="s">
        <v>41</v>
      </c>
      <c r="E5" s="43" t="s">
        <v>60</v>
      </c>
      <c r="F5" s="43" t="s">
        <v>61</v>
      </c>
      <c r="G5" s="45"/>
      <c r="H5" s="45"/>
      <c r="I5" s="45"/>
      <c r="J5" s="45"/>
    </row>
    <row r="6" spans="1:10" x14ac:dyDescent="0.25">
      <c r="A6" s="106"/>
      <c r="B6" s="111" t="s">
        <v>105</v>
      </c>
      <c r="C6" s="48"/>
      <c r="D6" s="48"/>
      <c r="E6" s="110">
        <f>(Gällande!$E$57*Gällande!$A$4)+((Resultatlista!D6-(Gällande!$E$6*Gällande!$A$4))/Gällande!$H$6)</f>
        <v>631.9805884936319</v>
      </c>
      <c r="F6" s="48">
        <f t="shared" ref="F6:F43" si="0">_xlfn.RANK.EQ(E6,$E$6:$E$130,0)</f>
        <v>24</v>
      </c>
      <c r="G6" s="44"/>
      <c r="H6" s="44"/>
      <c r="I6" s="44"/>
      <c r="J6" s="44"/>
    </row>
    <row r="7" spans="1:10" x14ac:dyDescent="0.25">
      <c r="A7" s="106"/>
      <c r="B7" s="111" t="s">
        <v>105</v>
      </c>
      <c r="C7" s="48"/>
      <c r="D7" s="48"/>
      <c r="E7" s="110">
        <f>(Gällande!$E$57*Gällande!$A$4)+((Resultatlista!D7-(Gällande!$E$6*Gällande!$A$4))/Gällande!$H$6)</f>
        <v>631.9805884936319</v>
      </c>
      <c r="F7" s="48">
        <f t="shared" si="0"/>
        <v>24</v>
      </c>
      <c r="G7" s="44"/>
      <c r="H7" s="44"/>
      <c r="I7" s="44"/>
      <c r="J7" s="44"/>
    </row>
    <row r="8" spans="1:10" x14ac:dyDescent="0.25">
      <c r="A8" s="106"/>
      <c r="B8" s="111" t="s">
        <v>105</v>
      </c>
      <c r="C8" s="48"/>
      <c r="D8" s="48"/>
      <c r="E8" s="110">
        <f>(Gällande!$E$57*Gällande!$A$4)+((Resultatlista!D8-(Gällande!$E$6*Gällande!$A$4))/Gällande!$H$6)</f>
        <v>631.9805884936319</v>
      </c>
      <c r="F8" s="48">
        <f t="shared" si="0"/>
        <v>24</v>
      </c>
      <c r="G8" s="44"/>
      <c r="H8" s="44"/>
      <c r="I8" s="44"/>
      <c r="J8" s="44"/>
    </row>
    <row r="9" spans="1:10" x14ac:dyDescent="0.25">
      <c r="A9" s="106"/>
      <c r="B9" s="111" t="s">
        <v>176</v>
      </c>
      <c r="C9" s="48"/>
      <c r="D9" s="48"/>
      <c r="E9" s="110">
        <f>(Gällande!$E$57*Gällande!$A$4)+((Resultatlista!D9-(Gällande!$E$8*Gällande!$A$4))/Gällande!$H$8)</f>
        <v>21.844444444444434</v>
      </c>
      <c r="F9" s="48">
        <f t="shared" si="0"/>
        <v>118</v>
      </c>
      <c r="G9" s="44"/>
      <c r="H9" s="44"/>
      <c r="I9" s="44"/>
      <c r="J9" s="44"/>
    </row>
    <row r="10" spans="1:10" x14ac:dyDescent="0.25">
      <c r="A10" s="106"/>
      <c r="B10" s="111" t="s">
        <v>176</v>
      </c>
      <c r="C10" s="48"/>
      <c r="D10" s="48"/>
      <c r="E10" s="110">
        <f>(Gällande!$E$57*Gällande!$A$4)+((Resultatlista!D10-(Gällande!$E$8*Gällande!$A$4))/Gällande!$H$8)</f>
        <v>21.844444444444434</v>
      </c>
      <c r="F10" s="48">
        <f t="shared" si="0"/>
        <v>118</v>
      </c>
      <c r="G10" s="44"/>
      <c r="H10" s="44"/>
      <c r="I10" s="44"/>
      <c r="J10" s="44"/>
    </row>
    <row r="11" spans="1:10" x14ac:dyDescent="0.25">
      <c r="A11" s="106"/>
      <c r="B11" s="111" t="s">
        <v>175</v>
      </c>
      <c r="C11" s="48"/>
      <c r="D11" s="48"/>
      <c r="E11" s="110">
        <f>(Gällande!$E$57*Gällande!$A$4)+((Resultatlista!D11-(Gällande!$E$7*Gällande!$A$4))/Gällande!$H$7)</f>
        <v>56.219444444444434</v>
      </c>
      <c r="F11" s="48">
        <f t="shared" si="0"/>
        <v>114</v>
      </c>
      <c r="G11" s="44"/>
      <c r="H11" s="44"/>
      <c r="I11" s="44"/>
      <c r="J11" s="44"/>
    </row>
    <row r="12" spans="1:10" x14ac:dyDescent="0.25">
      <c r="A12" s="106"/>
      <c r="B12" s="111" t="s">
        <v>175</v>
      </c>
      <c r="C12" s="48"/>
      <c r="D12" s="48"/>
      <c r="E12" s="110">
        <f>(Gällande!$E$57*Gällande!$A$4)+((Resultatlista!D12-(Gällande!$E$7*Gällande!$A$4))/Gällande!$H$7)</f>
        <v>56.219444444444434</v>
      </c>
      <c r="F12" s="48">
        <f t="shared" si="0"/>
        <v>114</v>
      </c>
      <c r="G12" s="44"/>
      <c r="H12" s="44"/>
      <c r="I12" s="44"/>
      <c r="J12" s="44"/>
    </row>
    <row r="13" spans="1:10" x14ac:dyDescent="0.25">
      <c r="A13" s="106"/>
      <c r="B13" s="111" t="s">
        <v>180</v>
      </c>
      <c r="C13" s="48"/>
      <c r="D13" s="48"/>
      <c r="E13" s="110">
        <f>(Gällande!$E$57*Gällande!$A$4)+((Resultatlista!D13-(Gällande!$E$12*Gällande!$A$4))/Gällande!$H$12)</f>
        <v>671.18079184341718</v>
      </c>
      <c r="F13" s="48">
        <f t="shared" si="0"/>
        <v>16</v>
      </c>
      <c r="G13" s="44"/>
      <c r="H13" s="44"/>
      <c r="I13" s="44"/>
      <c r="J13" s="44"/>
    </row>
    <row r="14" spans="1:10" x14ac:dyDescent="0.25">
      <c r="A14" s="106"/>
      <c r="B14" s="111" t="s">
        <v>180</v>
      </c>
      <c r="C14" s="48"/>
      <c r="D14" s="48"/>
      <c r="E14" s="110">
        <f>(Gällande!$E$57*Gällande!$A$4)+((Resultatlista!D14-(Gällande!$E$12*Gällande!$A$4))/Gällande!$H$12)</f>
        <v>671.18079184341718</v>
      </c>
      <c r="F14" s="48">
        <f t="shared" si="0"/>
        <v>16</v>
      </c>
      <c r="G14" s="44"/>
      <c r="H14" s="44"/>
      <c r="I14" s="44"/>
      <c r="J14" s="44"/>
    </row>
    <row r="15" spans="1:10" x14ac:dyDescent="0.25">
      <c r="A15" s="106"/>
      <c r="B15" s="111" t="s">
        <v>179</v>
      </c>
      <c r="C15" s="48"/>
      <c r="D15" s="48"/>
      <c r="E15" s="110">
        <f>(Gällande!$E$57*Gällande!$A$4)+((Resultatlista!D15-(Gällande!$E$11*Gällande!$A$4))/Gällande!$H$11)</f>
        <v>610.95477480115142</v>
      </c>
      <c r="F15" s="48">
        <f t="shared" si="0"/>
        <v>45</v>
      </c>
      <c r="G15" s="44"/>
      <c r="H15" s="44"/>
      <c r="I15" s="44"/>
      <c r="J15" s="44"/>
    </row>
    <row r="16" spans="1:10" x14ac:dyDescent="0.25">
      <c r="A16" s="106"/>
      <c r="B16" s="111" t="s">
        <v>179</v>
      </c>
      <c r="C16" s="48"/>
      <c r="D16" s="48"/>
      <c r="E16" s="110">
        <f>(Gällande!$E$57*Gällande!$A$4)+((Resultatlista!D16-(Gällande!$E$11*Gällande!$A$4))/Gällande!$H$11)</f>
        <v>610.95477480115142</v>
      </c>
      <c r="F16" s="48">
        <f t="shared" si="0"/>
        <v>45</v>
      </c>
      <c r="G16" s="44"/>
      <c r="H16" s="44"/>
      <c r="I16" s="44"/>
      <c r="J16" s="44"/>
    </row>
    <row r="17" spans="1:10" x14ac:dyDescent="0.25">
      <c r="A17" s="106"/>
      <c r="B17" s="111" t="s">
        <v>179</v>
      </c>
      <c r="C17" s="48"/>
      <c r="D17" s="48"/>
      <c r="E17" s="110">
        <f>(Gällande!$E$57*Gällande!$A$4)+((Resultatlista!D17-(Gällande!$E$11*Gällande!$A$4))/Gällande!$H$11)</f>
        <v>610.95477480115142</v>
      </c>
      <c r="F17" s="48">
        <f t="shared" ref="F17" si="1">_xlfn.RANK.EQ(E17,$E$6:$E$130,0)</f>
        <v>45</v>
      </c>
      <c r="G17" s="44"/>
      <c r="H17" s="44"/>
      <c r="I17" s="44"/>
      <c r="J17" s="44"/>
    </row>
    <row r="18" spans="1:10" x14ac:dyDescent="0.25">
      <c r="A18" s="106"/>
      <c r="B18" s="111" t="s">
        <v>215</v>
      </c>
      <c r="C18" s="48"/>
      <c r="D18" s="48"/>
      <c r="E18" s="110">
        <f>(Gällande!$E$57*Gällande!$A$4)+((Resultatlista!D18-(Gällande!$E$11*Gällande!$A$4))/Gällande!$H$11)</f>
        <v>610.95477480115142</v>
      </c>
      <c r="F18" s="48">
        <f t="shared" ref="F18:F19" si="2">_xlfn.RANK.EQ(E18,$E$6:$E$130,0)</f>
        <v>45</v>
      </c>
      <c r="G18" s="44"/>
      <c r="H18" s="44"/>
      <c r="I18" s="44"/>
      <c r="J18" s="44"/>
    </row>
    <row r="19" spans="1:10" x14ac:dyDescent="0.25">
      <c r="A19" s="106"/>
      <c r="B19" s="111" t="s">
        <v>215</v>
      </c>
      <c r="C19" s="48"/>
      <c r="D19" s="48"/>
      <c r="E19" s="110">
        <f>(Gällande!$E$57*Gällande!$A$4)+((Resultatlista!D19-(Gällande!$E$11*Gällande!$A$4))/Gällande!$H$11)</f>
        <v>610.95477480115142</v>
      </c>
      <c r="F19" s="48">
        <f t="shared" si="2"/>
        <v>45</v>
      </c>
      <c r="G19" s="44"/>
      <c r="H19" s="44"/>
      <c r="I19" s="44"/>
      <c r="J19" s="44"/>
    </row>
    <row r="20" spans="1:10" x14ac:dyDescent="0.25">
      <c r="A20" s="106"/>
      <c r="B20" s="111" t="s">
        <v>162</v>
      </c>
      <c r="C20" s="48"/>
      <c r="D20" s="48"/>
      <c r="E20" s="110">
        <f>(Gällande!$E$57*Gällande!$A$4)+((Resultatlista!D20-(Gällande!$E$14*Gällande!$A$4))/Gällande!$H$14)</f>
        <v>587.00763475036422</v>
      </c>
      <c r="F20" s="48">
        <f t="shared" si="0"/>
        <v>56</v>
      </c>
      <c r="G20" s="44"/>
      <c r="H20" s="44"/>
      <c r="I20" s="44"/>
      <c r="J20" s="44"/>
    </row>
    <row r="21" spans="1:10" x14ac:dyDescent="0.25">
      <c r="A21" s="106"/>
      <c r="B21" s="111" t="s">
        <v>162</v>
      </c>
      <c r="C21" s="48"/>
      <c r="D21" s="48"/>
      <c r="E21" s="110">
        <f>(Gällande!$E$57*Gällande!$A$4)+((Resultatlista!D21-(Gällande!$E$14*Gällande!$A$4))/Gällande!$H$14)</f>
        <v>587.00763475036422</v>
      </c>
      <c r="F21" s="48">
        <f t="shared" si="0"/>
        <v>56</v>
      </c>
      <c r="G21" s="44"/>
      <c r="H21" s="44"/>
      <c r="I21" s="44"/>
      <c r="J21" s="44"/>
    </row>
    <row r="22" spans="1:10" x14ac:dyDescent="0.25">
      <c r="A22" s="106"/>
      <c r="B22" s="111" t="s">
        <v>163</v>
      </c>
      <c r="C22" s="48"/>
      <c r="D22" s="48"/>
      <c r="E22" s="110">
        <f>(Gällande!$E$57*Gällande!$A$4)+((Resultatlista!D22-(Gällande!$E$13*Gällande!$A$4))/Gällande!$H$13)</f>
        <v>592.68405484239884</v>
      </c>
      <c r="F22" s="48">
        <f t="shared" si="0"/>
        <v>54</v>
      </c>
      <c r="G22" s="44"/>
      <c r="H22" s="44"/>
      <c r="I22" s="44"/>
      <c r="J22" s="44"/>
    </row>
    <row r="23" spans="1:10" x14ac:dyDescent="0.25">
      <c r="A23" s="108"/>
      <c r="B23" s="109" t="s">
        <v>118</v>
      </c>
      <c r="C23" s="48"/>
      <c r="D23" s="48"/>
      <c r="E23" s="110">
        <f>(Gällande!$E$57*Gällande!$A$4)+((Resultatlista!D23-(Gällande!$E$51*Gällande!$A$4))/Gällande!$H$51)</f>
        <v>614.90760480572578</v>
      </c>
      <c r="F23" s="48">
        <f t="shared" si="0"/>
        <v>36</v>
      </c>
      <c r="G23" s="44"/>
      <c r="H23" s="44"/>
      <c r="I23" s="44"/>
      <c r="J23" s="44"/>
    </row>
    <row r="24" spans="1:10" x14ac:dyDescent="0.25">
      <c r="A24" s="108"/>
      <c r="B24" s="109" t="s">
        <v>118</v>
      </c>
      <c r="C24" s="48"/>
      <c r="D24" s="48"/>
      <c r="E24" s="110">
        <f>(Gällande!$E$57*Gällande!$A$4)+((Resultatlista!D24-(Gällande!$E$51*Gällande!$A$4))/Gällande!$H$51)</f>
        <v>614.90760480572578</v>
      </c>
      <c r="F24" s="48">
        <f t="shared" si="0"/>
        <v>36</v>
      </c>
      <c r="G24" s="44"/>
      <c r="H24" s="44"/>
      <c r="I24" s="44"/>
      <c r="J24" s="44"/>
    </row>
    <row r="25" spans="1:10" x14ac:dyDescent="0.25">
      <c r="A25" s="108"/>
      <c r="B25" s="109" t="s">
        <v>118</v>
      </c>
      <c r="C25" s="48"/>
      <c r="D25" s="48"/>
      <c r="E25" s="110">
        <f>(Gällande!$E$57*Gällande!$A$4)+((Resultatlista!D25-(Gällande!$E$51*Gällande!$A$4))/Gällande!$H$51)</f>
        <v>614.90760480572578</v>
      </c>
      <c r="F25" s="48">
        <f t="shared" si="0"/>
        <v>36</v>
      </c>
      <c r="G25" s="44"/>
      <c r="H25" s="44"/>
      <c r="I25" s="44"/>
      <c r="J25" s="44"/>
    </row>
    <row r="26" spans="1:10" x14ac:dyDescent="0.25">
      <c r="A26" s="108"/>
      <c r="B26" s="109" t="s">
        <v>118</v>
      </c>
      <c r="C26" s="48"/>
      <c r="D26" s="48"/>
      <c r="E26" s="110">
        <f>(Gällande!$E$57*Gällande!$A$4)+((Resultatlista!D26-(Gällande!$E$51*Gällande!$A$4))/Gällande!$H$51)</f>
        <v>614.90760480572578</v>
      </c>
      <c r="F26" s="48">
        <f t="shared" ref="F26:F28" si="3">_xlfn.RANK.EQ(E26,$E$6:$E$130,0)</f>
        <v>36</v>
      </c>
      <c r="G26" s="44"/>
      <c r="H26" s="44"/>
      <c r="I26" s="44"/>
      <c r="J26" s="44"/>
    </row>
    <row r="27" spans="1:10" x14ac:dyDescent="0.25">
      <c r="A27" s="108"/>
      <c r="B27" s="109" t="s">
        <v>118</v>
      </c>
      <c r="C27" s="48"/>
      <c r="D27" s="48"/>
      <c r="E27" s="110">
        <f>(Gällande!$E$57*Gällande!$A$4)+((Resultatlista!D27-(Gällande!$E$51*Gällande!$A$4))/Gällande!$H$51)</f>
        <v>614.90760480572578</v>
      </c>
      <c r="F27" s="48">
        <f t="shared" si="3"/>
        <v>36</v>
      </c>
      <c r="G27" s="44"/>
      <c r="H27" s="44"/>
      <c r="I27" s="44"/>
      <c r="J27" s="44"/>
    </row>
    <row r="28" spans="1:10" x14ac:dyDescent="0.25">
      <c r="A28" s="108"/>
      <c r="B28" s="109" t="s">
        <v>118</v>
      </c>
      <c r="C28" s="48"/>
      <c r="D28" s="48"/>
      <c r="E28" s="110">
        <f>(Gällande!$E$57*Gällande!$A$4)+((Resultatlista!D28-(Gällande!$E$51*Gällande!$A$4))/Gällande!$H$51)</f>
        <v>614.90760480572578</v>
      </c>
      <c r="F28" s="48">
        <f t="shared" si="3"/>
        <v>36</v>
      </c>
      <c r="G28" s="44"/>
      <c r="H28" s="44"/>
      <c r="I28" s="44"/>
      <c r="J28" s="44"/>
    </row>
    <row r="29" spans="1:10" x14ac:dyDescent="0.25">
      <c r="A29" s="108"/>
      <c r="B29" s="109" t="s">
        <v>117</v>
      </c>
      <c r="C29" s="48"/>
      <c r="D29" s="48"/>
      <c r="E29" s="110">
        <f>(Gällande!$E$57*Gällande!$A$4)+((Resultatlista!D29-(Gällande!$E$50*Gällande!$A$4))/Gällande!$H$50)</f>
        <v>704.46490242672996</v>
      </c>
      <c r="F29" s="48">
        <f t="shared" si="0"/>
        <v>3</v>
      </c>
      <c r="G29" s="44"/>
      <c r="H29" s="44"/>
      <c r="I29" s="44"/>
      <c r="J29" s="44"/>
    </row>
    <row r="30" spans="1:10" x14ac:dyDescent="0.25">
      <c r="A30" s="108"/>
      <c r="B30" s="109" t="s">
        <v>117</v>
      </c>
      <c r="C30" s="48"/>
      <c r="D30" s="48"/>
      <c r="E30" s="110">
        <f>(Gällande!$E$57*Gällande!$A$4)+((Resultatlista!D30-(Gällande!$E$50*Gällande!$A$4))/Gällande!$H$50)</f>
        <v>704.46490242672996</v>
      </c>
      <c r="F30" s="48">
        <f t="shared" si="0"/>
        <v>3</v>
      </c>
      <c r="G30" s="44"/>
      <c r="H30" s="44"/>
      <c r="I30" s="44"/>
      <c r="J30" s="44"/>
    </row>
    <row r="31" spans="1:10" x14ac:dyDescent="0.25">
      <c r="A31" s="108"/>
      <c r="B31" s="109" t="s">
        <v>119</v>
      </c>
      <c r="C31" s="48"/>
      <c r="D31" s="48"/>
      <c r="E31" s="110">
        <f>(Gällande!$E$57*Gällande!$A$4)+((Resultatlista!D31-(Gällande!$E$53*Gällande!$A$4))/Gällande!$H$53)</f>
        <v>679.23062169312175</v>
      </c>
      <c r="F31" s="48">
        <f t="shared" si="0"/>
        <v>11</v>
      </c>
      <c r="G31" s="44"/>
      <c r="H31" s="45"/>
      <c r="I31" s="45"/>
      <c r="J31" s="45"/>
    </row>
    <row r="32" spans="1:10" x14ac:dyDescent="0.25">
      <c r="A32" s="108"/>
      <c r="B32" s="109" t="s">
        <v>119</v>
      </c>
      <c r="C32" s="48"/>
      <c r="D32" s="48"/>
      <c r="E32" s="110">
        <f>(Gällande!$E$57*Gällande!$A$4)+((Resultatlista!D32-(Gällande!$E$53*Gällande!$A$4))/Gällande!$H$53)</f>
        <v>679.23062169312175</v>
      </c>
      <c r="F32" s="48">
        <f t="shared" si="0"/>
        <v>11</v>
      </c>
      <c r="G32" s="44"/>
      <c r="H32" s="45"/>
      <c r="I32" s="45"/>
      <c r="J32" s="45"/>
    </row>
    <row r="33" spans="1:10" x14ac:dyDescent="0.25">
      <c r="A33" s="108"/>
      <c r="B33" s="109" t="s">
        <v>120</v>
      </c>
      <c r="C33" s="48"/>
      <c r="D33" s="48"/>
      <c r="E33" s="110">
        <f>(Gällande!$E$57*Gällande!$A$4)+((Resultatlista!D33-(Gällande!$E$55*Gällande!$A$4))/Gällande!$H$55)</f>
        <v>675.91932724730634</v>
      </c>
      <c r="F33" s="48">
        <f t="shared" si="0"/>
        <v>14</v>
      </c>
      <c r="G33" s="44"/>
      <c r="H33" s="46"/>
      <c r="I33" s="46"/>
      <c r="J33" s="46"/>
    </row>
    <row r="34" spans="1:10" x14ac:dyDescent="0.25">
      <c r="A34" s="108"/>
      <c r="B34" s="109" t="s">
        <v>120</v>
      </c>
      <c r="C34" s="48"/>
      <c r="D34" s="48"/>
      <c r="E34" s="110">
        <f>(Gällande!$E$57*Gällande!$A$4)+((Resultatlista!D34-(Gällande!$E$55*Gällande!$A$4))/Gällande!$H$55)</f>
        <v>675.91932724730634</v>
      </c>
      <c r="F34" s="48">
        <f t="shared" si="0"/>
        <v>14</v>
      </c>
      <c r="G34" s="44"/>
      <c r="H34" s="44"/>
      <c r="I34" s="44"/>
      <c r="J34" s="44"/>
    </row>
    <row r="35" spans="1:10" x14ac:dyDescent="0.25">
      <c r="A35" s="106"/>
      <c r="B35" s="109" t="s">
        <v>139</v>
      </c>
      <c r="C35" s="48"/>
      <c r="D35" s="48"/>
      <c r="E35" s="110">
        <f>(Gällande!$E$57*Gällande!$A$4)+((Resultatlista!D35-(Gällande!$E$15*Gällande!$A$4))/Gällande!$H$15)</f>
        <v>238.23126361655716</v>
      </c>
      <c r="F35" s="48">
        <f t="shared" si="0"/>
        <v>108</v>
      </c>
      <c r="G35" s="44"/>
      <c r="H35" s="44"/>
      <c r="I35" s="44"/>
      <c r="J35" s="44"/>
    </row>
    <row r="36" spans="1:10" x14ac:dyDescent="0.25">
      <c r="A36" s="106"/>
      <c r="B36" s="111" t="s">
        <v>178</v>
      </c>
      <c r="C36" s="48"/>
      <c r="D36" s="48"/>
      <c r="E36" s="110">
        <f>(Gällande!$E$57*Gällande!$A$4)+((Resultatlista!D36-(Gällande!$E$17*Gällande!$A$4))/Gällande!$H$17)</f>
        <v>598.52456486969595</v>
      </c>
      <c r="F36" s="48">
        <f t="shared" si="0"/>
        <v>51</v>
      </c>
      <c r="G36" s="44"/>
      <c r="H36" s="44"/>
      <c r="I36" s="44"/>
      <c r="J36" s="44"/>
    </row>
    <row r="37" spans="1:10" x14ac:dyDescent="0.25">
      <c r="A37" s="106"/>
      <c r="B37" s="111" t="s">
        <v>178</v>
      </c>
      <c r="C37" s="48"/>
      <c r="D37" s="48"/>
      <c r="E37" s="110">
        <f>(Gällande!$E$57*Gällande!$A$4)+((Resultatlista!D37-(Gällande!$E$17*Gällande!$A$4))/Gällande!$H$17)</f>
        <v>598.52456486969595</v>
      </c>
      <c r="F37" s="48">
        <f t="shared" si="0"/>
        <v>51</v>
      </c>
      <c r="G37" s="44"/>
      <c r="H37" s="44"/>
      <c r="I37" s="44"/>
      <c r="J37" s="44"/>
    </row>
    <row r="38" spans="1:10" x14ac:dyDescent="0.25">
      <c r="A38" s="106"/>
      <c r="B38" s="111" t="s">
        <v>177</v>
      </c>
      <c r="C38" s="48"/>
      <c r="D38" s="48"/>
      <c r="E38" s="110">
        <f>(Gällande!$E$57*Gällande!$A$4)+((Resultatlista!D38-(Gällande!$E$16*Gällande!$A$4))/Gällande!$H$16)</f>
        <v>449.0899323181049</v>
      </c>
      <c r="F38" s="48">
        <f t="shared" si="0"/>
        <v>86</v>
      </c>
      <c r="G38" s="44"/>
      <c r="H38" s="44"/>
      <c r="I38" s="44"/>
      <c r="J38" s="44"/>
    </row>
    <row r="39" spans="1:10" x14ac:dyDescent="0.25">
      <c r="A39" s="106"/>
      <c r="B39" s="111" t="s">
        <v>182</v>
      </c>
      <c r="C39" s="48"/>
      <c r="D39" s="48"/>
      <c r="E39" s="110">
        <f>(Gällande!$E$57*Gällande!$A$4)+((Resultatlista!D39-(Gällande!$E$21*Gällande!$A$4))/Gällande!$H$21)</f>
        <v>334.03647342995089</v>
      </c>
      <c r="F39" s="48">
        <f t="shared" si="0"/>
        <v>99</v>
      </c>
      <c r="G39" s="44"/>
      <c r="H39" s="44"/>
      <c r="I39" s="44"/>
      <c r="J39" s="44"/>
    </row>
    <row r="40" spans="1:10" x14ac:dyDescent="0.25">
      <c r="A40" s="106"/>
      <c r="B40" s="111" t="s">
        <v>182</v>
      </c>
      <c r="C40" s="48"/>
      <c r="D40" s="48"/>
      <c r="E40" s="110">
        <f>(Gällande!$E$57*Gällande!$A$4)+((Resultatlista!D40-(Gällande!$E$21*Gällande!$A$4))/Gällande!$H$21)</f>
        <v>334.03647342995089</v>
      </c>
      <c r="F40" s="48">
        <f t="shared" si="0"/>
        <v>99</v>
      </c>
      <c r="G40" s="44"/>
      <c r="H40" s="44"/>
      <c r="I40" s="44"/>
      <c r="J40" s="44"/>
    </row>
    <row r="41" spans="1:10" x14ac:dyDescent="0.25">
      <c r="A41" s="106"/>
      <c r="B41" s="111" t="s">
        <v>181</v>
      </c>
      <c r="C41" s="48"/>
      <c r="D41" s="48"/>
      <c r="E41" s="110">
        <f>(Gällande!$E$57*Gällande!$A$4)+((Resultatlista!D41-(Gällande!$E$20*Gällande!$A$4))/Gällande!$H$20)</f>
        <v>474.29163150492229</v>
      </c>
      <c r="F41" s="48">
        <f t="shared" si="0"/>
        <v>82</v>
      </c>
      <c r="G41" s="44"/>
      <c r="H41" s="44"/>
      <c r="I41" s="44"/>
      <c r="J41" s="44"/>
    </row>
    <row r="42" spans="1:10" x14ac:dyDescent="0.25">
      <c r="A42" s="106"/>
      <c r="B42" s="109" t="s">
        <v>109</v>
      </c>
      <c r="C42" s="48"/>
      <c r="D42" s="48"/>
      <c r="E42" s="110">
        <f>(Gällande!$E$57*Gällande!$A$4)+((Resultatlista!D42-(Gällande!$E$23*Gällande!$A$4))/Gällande!$H$23)</f>
        <v>305.83637992831575</v>
      </c>
      <c r="F42" s="48">
        <f t="shared" si="0"/>
        <v>103</v>
      </c>
      <c r="G42" s="44"/>
      <c r="H42" s="44"/>
      <c r="I42" s="44"/>
      <c r="J42" s="44"/>
    </row>
    <row r="43" spans="1:10" x14ac:dyDescent="0.25">
      <c r="A43" s="106"/>
      <c r="B43" s="109" t="s">
        <v>109</v>
      </c>
      <c r="C43" s="48"/>
      <c r="D43" s="48"/>
      <c r="E43" s="110">
        <f>(Gällande!$E$57*Gällande!$A$4)+((Resultatlista!D43-(Gällande!$E$23*Gällande!$A$4))/Gällande!$H$23)</f>
        <v>305.83637992831575</v>
      </c>
      <c r="F43" s="48">
        <f t="shared" si="0"/>
        <v>103</v>
      </c>
      <c r="G43" s="44"/>
      <c r="H43" s="44"/>
      <c r="I43" s="44"/>
      <c r="J43" s="44"/>
    </row>
    <row r="44" spans="1:10" x14ac:dyDescent="0.25">
      <c r="A44" s="106"/>
      <c r="B44" s="109" t="s">
        <v>140</v>
      </c>
      <c r="C44" s="48"/>
      <c r="D44" s="48"/>
      <c r="E44" s="110">
        <f>(Gällande!$E$57*Gällande!$A$4)+((Resultatlista!D44-(Gällande!$E$22*Gällande!$A$4))/Gällande!$H$22)</f>
        <v>517.98333333333323</v>
      </c>
      <c r="F44" s="48">
        <f t="shared" ref="F44:F75" si="4">_xlfn.RANK.EQ(E44,$E$6:$E$130,0)</f>
        <v>76</v>
      </c>
      <c r="G44" s="44"/>
      <c r="H44" s="44"/>
      <c r="I44" s="44"/>
      <c r="J44" s="44"/>
    </row>
    <row r="45" spans="1:10" x14ac:dyDescent="0.25">
      <c r="A45" s="107"/>
      <c r="B45" s="112" t="s">
        <v>122</v>
      </c>
      <c r="C45" s="48"/>
      <c r="D45" s="48"/>
      <c r="E45" s="110">
        <f>(Gällande!$E$57*Gällande!$A$4)+((Resultatlista!D45-(Gällande!$E$57*Gällande!$A$4))/Gällande!$H$57)</f>
        <v>0</v>
      </c>
      <c r="F45" s="48">
        <f t="shared" si="4"/>
        <v>120</v>
      </c>
      <c r="G45" s="44"/>
      <c r="H45" s="44"/>
      <c r="I45" s="44"/>
      <c r="J45" s="44"/>
    </row>
    <row r="46" spans="1:10" x14ac:dyDescent="0.25">
      <c r="A46" s="107"/>
      <c r="B46" s="112" t="s">
        <v>122</v>
      </c>
      <c r="C46" s="48"/>
      <c r="D46" s="48"/>
      <c r="E46" s="110">
        <f>(Gällande!$E$57*Gällande!$A$4)+((Resultatlista!D46-(Gällande!$E$57*Gällande!$A$4))/Gällande!$H$57)</f>
        <v>0</v>
      </c>
      <c r="F46" s="48">
        <f t="shared" si="4"/>
        <v>120</v>
      </c>
      <c r="G46" s="44"/>
      <c r="H46" s="44"/>
      <c r="I46" s="44"/>
      <c r="J46" s="44"/>
    </row>
    <row r="47" spans="1:10" x14ac:dyDescent="0.25">
      <c r="A47" s="107"/>
      <c r="B47" s="112" t="s">
        <v>122</v>
      </c>
      <c r="C47" s="48"/>
      <c r="D47" s="48"/>
      <c r="E47" s="110">
        <f>(Gällande!$E$57*Gällande!$A$4)+((Resultatlista!D47-(Gällande!$E$57*Gällande!$A$4))/Gällande!$H$57)</f>
        <v>0</v>
      </c>
      <c r="F47" s="48">
        <f t="shared" si="4"/>
        <v>120</v>
      </c>
      <c r="G47" s="44"/>
      <c r="H47" s="44"/>
      <c r="I47" s="44"/>
      <c r="J47" s="44"/>
    </row>
    <row r="48" spans="1:10" x14ac:dyDescent="0.25">
      <c r="A48" s="107"/>
      <c r="B48" s="112" t="s">
        <v>122</v>
      </c>
      <c r="C48" s="48"/>
      <c r="D48" s="48"/>
      <c r="E48" s="110">
        <f>(Gällande!$E$57*Gällande!$A$4)+((Resultatlista!D48-(Gällande!$E$57*Gällande!$A$4))/Gällande!$H$57)</f>
        <v>0</v>
      </c>
      <c r="F48" s="48">
        <f t="shared" si="4"/>
        <v>120</v>
      </c>
      <c r="G48" s="44"/>
      <c r="H48" s="44"/>
      <c r="I48" s="44"/>
      <c r="J48" s="44"/>
    </row>
    <row r="49" spans="1:10" x14ac:dyDescent="0.25">
      <c r="A49" s="108"/>
      <c r="B49" s="109" t="s">
        <v>121</v>
      </c>
      <c r="C49" s="48"/>
      <c r="D49" s="48"/>
      <c r="E49" s="110">
        <f>(Gällande!$E$57*Gällande!$A$4)+((Resultatlista!D49-(Gällande!$E$56*Gällande!$A$4))/Gällande!$H$56)</f>
        <v>148.70997293855532</v>
      </c>
      <c r="F49" s="48">
        <f t="shared" si="4"/>
        <v>109</v>
      </c>
      <c r="G49" s="44"/>
      <c r="H49" s="44"/>
      <c r="I49" s="44"/>
      <c r="J49" s="44"/>
    </row>
    <row r="50" spans="1:10" x14ac:dyDescent="0.25">
      <c r="A50" s="108"/>
      <c r="B50" s="109" t="s">
        <v>121</v>
      </c>
      <c r="C50" s="48"/>
      <c r="D50" s="48"/>
      <c r="E50" s="110">
        <f>(Gällande!$E$57*Gällande!$A$4)+((Resultatlista!D50-(Gällande!$E$56*Gällande!$A$4))/Gällande!$H$56)</f>
        <v>148.70997293855532</v>
      </c>
      <c r="F50" s="48">
        <f t="shared" si="4"/>
        <v>109</v>
      </c>
      <c r="G50" s="44"/>
      <c r="H50" s="44"/>
      <c r="I50" s="44"/>
      <c r="J50" s="44"/>
    </row>
    <row r="51" spans="1:10" x14ac:dyDescent="0.25">
      <c r="A51" s="108"/>
      <c r="B51" s="109" t="s">
        <v>121</v>
      </c>
      <c r="C51" s="48"/>
      <c r="D51" s="48"/>
      <c r="E51" s="110">
        <f>(Gällande!$E$57*Gällande!$A$4)+((Resultatlista!D51-(Gällande!$E$56*Gällande!$A$4))/Gällande!$H$56)</f>
        <v>148.70997293855532</v>
      </c>
      <c r="F51" s="48">
        <f t="shared" si="4"/>
        <v>109</v>
      </c>
      <c r="G51" s="44"/>
      <c r="H51" s="44"/>
      <c r="I51" s="44"/>
      <c r="J51" s="44"/>
    </row>
    <row r="52" spans="1:10" x14ac:dyDescent="0.25">
      <c r="A52" s="108"/>
      <c r="B52" s="109" t="s">
        <v>123</v>
      </c>
      <c r="C52" s="48"/>
      <c r="D52" s="48"/>
      <c r="E52" s="110">
        <f>(Gällande!$E$57*Gällande!$A$4)+((Resultatlista!D52-(Gällande!$E$59*Gällande!$A$4))/Gällande!$H$59)</f>
        <v>275.54411319140968</v>
      </c>
      <c r="F52" s="48">
        <f t="shared" si="4"/>
        <v>105</v>
      </c>
      <c r="G52" s="44"/>
      <c r="H52" s="44"/>
      <c r="I52" s="44"/>
      <c r="J52" s="44"/>
    </row>
    <row r="53" spans="1:10" x14ac:dyDescent="0.25">
      <c r="A53" s="108"/>
      <c r="B53" s="109" t="s">
        <v>123</v>
      </c>
      <c r="C53" s="48"/>
      <c r="D53" s="48"/>
      <c r="E53" s="110">
        <f>(Gällande!$E$57*Gällande!$A$4)+((Resultatlista!D53-(Gällande!$E$59*Gällande!$A$4))/Gällande!$H$59)</f>
        <v>275.54411319140968</v>
      </c>
      <c r="F53" s="48">
        <f t="shared" si="4"/>
        <v>105</v>
      </c>
      <c r="G53" s="44"/>
      <c r="H53" s="44"/>
      <c r="I53" s="44"/>
      <c r="J53" s="44"/>
    </row>
    <row r="54" spans="1:10" x14ac:dyDescent="0.25">
      <c r="A54" s="108"/>
      <c r="B54" s="109" t="s">
        <v>123</v>
      </c>
      <c r="C54" s="48"/>
      <c r="D54" s="48"/>
      <c r="E54" s="110">
        <f>(Gällande!$E$57*Gällande!$A$4)+((Resultatlista!D54-(Gällande!$E$59*Gällande!$A$4))/Gällande!$H$59)</f>
        <v>275.54411319140968</v>
      </c>
      <c r="F54" s="48">
        <f t="shared" si="4"/>
        <v>105</v>
      </c>
      <c r="G54" s="44"/>
      <c r="H54" s="44"/>
      <c r="I54" s="44"/>
      <c r="J54" s="44"/>
    </row>
    <row r="55" spans="1:10" x14ac:dyDescent="0.25">
      <c r="A55" s="108"/>
      <c r="B55" s="109" t="s">
        <v>146</v>
      </c>
      <c r="C55" s="48"/>
      <c r="D55" s="48"/>
      <c r="E55" s="110">
        <f>(Gällande!$E$57*Gällande!$A$4)+((Resultatlista!D55-(Gällande!$E$58*Gällande!$A$4))/Gällande!$H$58)</f>
        <v>515.55228174603155</v>
      </c>
      <c r="F55" s="48">
        <f t="shared" si="4"/>
        <v>77</v>
      </c>
      <c r="G55" s="44"/>
      <c r="H55" s="44"/>
      <c r="I55" s="44"/>
      <c r="J55" s="44"/>
    </row>
    <row r="56" spans="1:10" x14ac:dyDescent="0.25">
      <c r="A56" s="108"/>
      <c r="B56" s="109" t="s">
        <v>125</v>
      </c>
      <c r="C56" s="48"/>
      <c r="D56" s="48"/>
      <c r="E56" s="110">
        <f>(Gällande!$E$57*Gällande!$A$4)+((Resultatlista!D56-(Gällande!$E$61*Gällande!$A$4))/Gällande!$H$61)</f>
        <v>325.34096536217817</v>
      </c>
      <c r="F56" s="48">
        <f t="shared" si="4"/>
        <v>101</v>
      </c>
      <c r="G56" s="44"/>
      <c r="H56" s="44"/>
      <c r="I56" s="44"/>
      <c r="J56" s="44"/>
    </row>
    <row r="57" spans="1:10" x14ac:dyDescent="0.25">
      <c r="A57" s="108"/>
      <c r="B57" s="109" t="s">
        <v>125</v>
      </c>
      <c r="C57" s="48"/>
      <c r="D57" s="48"/>
      <c r="E57" s="110">
        <f>(Gällande!$E$57*Gällande!$A$4)+((Resultatlista!D57-(Gällande!$E$61*Gällande!$A$4))/Gällande!$H$61)</f>
        <v>325.34096536217817</v>
      </c>
      <c r="F57" s="48">
        <f t="shared" si="4"/>
        <v>101</v>
      </c>
      <c r="G57" s="44"/>
      <c r="H57" s="44"/>
      <c r="I57" s="44"/>
      <c r="J57" s="44"/>
    </row>
    <row r="58" spans="1:10" x14ac:dyDescent="0.25">
      <c r="A58" s="108"/>
      <c r="B58" s="109" t="s">
        <v>124</v>
      </c>
      <c r="C58" s="48"/>
      <c r="D58" s="48"/>
      <c r="E58" s="110">
        <f>(Gällande!$E$57*Gällande!$A$4)+((Resultatlista!D58-(Gällande!$E$60*Gällande!$A$4))/Gällande!$H$60)</f>
        <v>28.706249087458787</v>
      </c>
      <c r="F58" s="48">
        <f t="shared" si="4"/>
        <v>116</v>
      </c>
      <c r="G58" s="44"/>
      <c r="H58" s="44"/>
      <c r="I58" s="44"/>
      <c r="J58" s="44"/>
    </row>
    <row r="59" spans="1:10" x14ac:dyDescent="0.25">
      <c r="A59" s="108"/>
      <c r="B59" s="109" t="s">
        <v>124</v>
      </c>
      <c r="C59" s="48"/>
      <c r="D59" s="48"/>
      <c r="E59" s="110">
        <f>(Gällande!$E$57*Gällande!$A$4)+((Resultatlista!D59-(Gällande!$E$60*Gällande!$A$4))/Gällande!$H$60)</f>
        <v>28.706249087458787</v>
      </c>
      <c r="F59" s="48">
        <f t="shared" si="4"/>
        <v>116</v>
      </c>
      <c r="G59" s="44"/>
      <c r="H59" s="44"/>
      <c r="I59" s="44"/>
      <c r="J59" s="44"/>
    </row>
    <row r="60" spans="1:10" x14ac:dyDescent="0.25">
      <c r="A60" s="106"/>
      <c r="B60" s="109" t="s">
        <v>143</v>
      </c>
      <c r="C60" s="48"/>
      <c r="D60" s="48"/>
      <c r="E60" s="110">
        <f>(Gällande!$E$57*Gällande!$A$4)+((Resultatlista!D60-(Gällande!$E$32*Gällande!$A$4))/Gällande!$H$32)</f>
        <v>607.84961240310054</v>
      </c>
      <c r="F60" s="48">
        <f t="shared" si="4"/>
        <v>50</v>
      </c>
      <c r="G60" s="44"/>
      <c r="H60" s="44"/>
      <c r="I60" s="44"/>
      <c r="J60" s="44"/>
    </row>
    <row r="61" spans="1:10" x14ac:dyDescent="0.25">
      <c r="A61" s="106"/>
      <c r="B61" s="109" t="s">
        <v>187</v>
      </c>
      <c r="C61" s="48"/>
      <c r="D61" s="48"/>
      <c r="E61" s="110">
        <f>(Gällande!$E$57*Gällande!$A$4)+((Resultatlista!D61-(Gällande!$E$34*Gällande!$A$4))/Gällande!$H$34)</f>
        <v>503.38569023568994</v>
      </c>
      <c r="F61" s="48">
        <f t="shared" si="4"/>
        <v>78</v>
      </c>
      <c r="G61" s="44"/>
      <c r="H61" s="44"/>
      <c r="I61" s="44"/>
      <c r="J61" s="44"/>
    </row>
    <row r="62" spans="1:10" x14ac:dyDescent="0.25">
      <c r="A62" s="106"/>
      <c r="B62" s="109" t="s">
        <v>186</v>
      </c>
      <c r="C62" s="48"/>
      <c r="D62" s="48"/>
      <c r="E62" s="110">
        <f>(Gällande!$E$57*Gällande!$A$4)+((Resultatlista!D62-(Gällande!$E$33*Gällande!$A$4))/Gällande!$H$33)</f>
        <v>619.51835748792246</v>
      </c>
      <c r="F62" s="48">
        <f t="shared" si="4"/>
        <v>32</v>
      </c>
      <c r="G62" s="44"/>
      <c r="H62" s="44"/>
      <c r="I62" s="44"/>
      <c r="J62" s="44"/>
    </row>
    <row r="63" spans="1:10" x14ac:dyDescent="0.25">
      <c r="A63" s="106"/>
      <c r="B63" s="109" t="s">
        <v>189</v>
      </c>
      <c r="C63" s="48"/>
      <c r="D63" s="48"/>
      <c r="E63" s="110">
        <f>(Gällande!$E$57*Gällande!$A$4)+((Resultatlista!D63-(Gällande!$E$38*Gällande!$A$4))/Gällande!$H$38)</f>
        <v>687.89610496104945</v>
      </c>
      <c r="F63" s="48">
        <f t="shared" si="4"/>
        <v>10</v>
      </c>
      <c r="G63" s="44"/>
      <c r="H63" s="44"/>
      <c r="I63" s="44"/>
      <c r="J63" s="44"/>
    </row>
    <row r="64" spans="1:10" x14ac:dyDescent="0.25">
      <c r="A64" s="106"/>
      <c r="B64" s="109" t="s">
        <v>188</v>
      </c>
      <c r="C64" s="48"/>
      <c r="D64" s="48"/>
      <c r="E64" s="110">
        <f>(Gällande!$E$57*Gällande!$A$4)+((Resultatlista!D64-(Gällande!$E$37*Gällande!$A$4))/Gällande!$H$37)</f>
        <v>596.52499999999975</v>
      </c>
      <c r="F64" s="48">
        <f t="shared" si="4"/>
        <v>53</v>
      </c>
      <c r="G64" s="44"/>
      <c r="H64" s="44"/>
      <c r="I64" s="44"/>
      <c r="J64" s="44"/>
    </row>
    <row r="65" spans="1:10" x14ac:dyDescent="0.25">
      <c r="A65" s="106"/>
      <c r="B65" s="109" t="s">
        <v>112</v>
      </c>
      <c r="C65" s="48"/>
      <c r="D65" s="48"/>
      <c r="E65" s="110">
        <f>(Gällande!$E$57*Gällande!$A$4)+((Resultatlista!D65-(Gällande!$E$40*Gällande!$A$4))/Gällande!$H$40)</f>
        <v>706.5747747747746</v>
      </c>
      <c r="F65" s="48">
        <f t="shared" si="4"/>
        <v>1</v>
      </c>
      <c r="G65" s="44"/>
      <c r="H65" s="44"/>
      <c r="I65" s="44"/>
      <c r="J65" s="44"/>
    </row>
    <row r="66" spans="1:10" x14ac:dyDescent="0.25">
      <c r="A66" s="106"/>
      <c r="B66" s="109" t="s">
        <v>112</v>
      </c>
      <c r="C66" s="48"/>
      <c r="D66" s="48"/>
      <c r="E66" s="110">
        <f>(Gällande!$E$57*Gällande!$A$4)+((Resultatlista!D66-(Gällande!$E$40*Gällande!$A$4))/Gällande!$H$40)</f>
        <v>706.5747747747746</v>
      </c>
      <c r="F66" s="48">
        <f t="shared" si="4"/>
        <v>1</v>
      </c>
      <c r="G66" s="44"/>
      <c r="H66" s="44"/>
      <c r="I66" s="44"/>
      <c r="J66" s="44"/>
    </row>
    <row r="67" spans="1:10" x14ac:dyDescent="0.25">
      <c r="A67" s="106"/>
      <c r="B67" s="109" t="s">
        <v>144</v>
      </c>
      <c r="C67" s="48"/>
      <c r="D67" s="48"/>
      <c r="E67" s="110">
        <f>(Gällande!$E$57*Gällande!$A$4)+((Resultatlista!D67-(Gällande!$E$39*Gällande!$A$4))/Gällande!$H$39)</f>
        <v>690.66814058956902</v>
      </c>
      <c r="F67" s="48">
        <f t="shared" si="4"/>
        <v>9</v>
      </c>
      <c r="G67" s="44"/>
      <c r="H67" s="44"/>
      <c r="I67" s="44"/>
      <c r="J67" s="44"/>
    </row>
    <row r="68" spans="1:10" x14ac:dyDescent="0.25">
      <c r="A68" s="108"/>
      <c r="B68" s="109" t="s">
        <v>129</v>
      </c>
      <c r="C68" s="48"/>
      <c r="D68" s="48"/>
      <c r="E68" s="110">
        <f>(Gällande!$E$57*Gällande!$A$4)+((Resultatlista!D68-(Gällande!$E$69*Gällande!$A$4))/Gällande!$H$69)</f>
        <v>522.16431629855504</v>
      </c>
      <c r="F68" s="48">
        <f t="shared" si="4"/>
        <v>72</v>
      </c>
      <c r="G68" s="44"/>
      <c r="H68" s="44"/>
      <c r="I68" s="44"/>
      <c r="J68" s="44"/>
    </row>
    <row r="69" spans="1:10" x14ac:dyDescent="0.25">
      <c r="A69" s="108"/>
      <c r="B69" s="109" t="s">
        <v>129</v>
      </c>
      <c r="C69" s="48"/>
      <c r="D69" s="48"/>
      <c r="E69" s="110">
        <f>(Gällande!$E$57*Gällande!$A$4)+((Resultatlista!D69-(Gällande!$E$69*Gällande!$A$4))/Gällande!$H$69)</f>
        <v>522.16431629855504</v>
      </c>
      <c r="F69" s="48">
        <f t="shared" si="4"/>
        <v>72</v>
      </c>
      <c r="G69" s="44"/>
      <c r="H69" s="44"/>
      <c r="I69" s="44"/>
      <c r="J69" s="44"/>
    </row>
    <row r="70" spans="1:10" x14ac:dyDescent="0.25">
      <c r="A70" s="108"/>
      <c r="B70" s="109" t="s">
        <v>129</v>
      </c>
      <c r="C70" s="48"/>
      <c r="D70" s="48"/>
      <c r="E70" s="110">
        <f>(Gällande!$E$57*Gällande!$A$4)+((Resultatlista!D70-(Gällande!$E$69*Gällande!$A$4))/Gällande!$H$69)</f>
        <v>522.16431629855504</v>
      </c>
      <c r="F70" s="48">
        <f t="shared" si="4"/>
        <v>72</v>
      </c>
      <c r="G70" s="44"/>
      <c r="H70" s="44"/>
      <c r="I70" s="44"/>
      <c r="J70" s="44"/>
    </row>
    <row r="71" spans="1:10" x14ac:dyDescent="0.25">
      <c r="A71" s="108"/>
      <c r="B71" s="109" t="s">
        <v>129</v>
      </c>
      <c r="C71" s="48"/>
      <c r="D71" s="48"/>
      <c r="E71" s="110">
        <f>(Gällande!$E$57*Gällande!$A$4)+((Resultatlista!D71-(Gällande!$E$69*Gällande!$A$4))/Gällande!$H$69)</f>
        <v>522.16431629855504</v>
      </c>
      <c r="F71" s="48">
        <f t="shared" si="4"/>
        <v>72</v>
      </c>
      <c r="G71" s="44"/>
      <c r="H71" s="44"/>
      <c r="I71" s="44"/>
      <c r="J71" s="44"/>
    </row>
    <row r="72" spans="1:10" x14ac:dyDescent="0.25">
      <c r="A72" s="108"/>
      <c r="B72" s="109" t="s">
        <v>128</v>
      </c>
      <c r="C72" s="48"/>
      <c r="D72" s="48"/>
      <c r="E72" s="110">
        <f>(Gällande!$E$57*Gällande!$A$4)+((Resultatlista!D72-(Gällande!$E$68*Gällande!$A$4))/Gällande!$H$68)</f>
        <v>611.29188245272644</v>
      </c>
      <c r="F72" s="48">
        <f t="shared" si="4"/>
        <v>42</v>
      </c>
      <c r="G72" s="44"/>
      <c r="H72" s="44"/>
      <c r="I72" s="44"/>
      <c r="J72" s="44"/>
    </row>
    <row r="73" spans="1:10" x14ac:dyDescent="0.25">
      <c r="A73" s="108"/>
      <c r="B73" s="109" t="s">
        <v>128</v>
      </c>
      <c r="C73" s="48"/>
      <c r="D73" s="48"/>
      <c r="E73" s="110">
        <f>(Gällande!$E$57*Gällande!$A$4)+((Resultatlista!D73-(Gällande!$E$68*Gällande!$A$4))/Gällande!$H$68)</f>
        <v>611.29188245272644</v>
      </c>
      <c r="F73" s="48">
        <f t="shared" si="4"/>
        <v>42</v>
      </c>
      <c r="G73" s="44"/>
      <c r="H73" s="44"/>
      <c r="I73" s="44"/>
      <c r="J73" s="44"/>
    </row>
    <row r="74" spans="1:10" x14ac:dyDescent="0.25">
      <c r="A74" s="108"/>
      <c r="B74" s="109" t="s">
        <v>128</v>
      </c>
      <c r="C74" s="48"/>
      <c r="D74" s="48"/>
      <c r="E74" s="110">
        <f>(Gällande!$E$57*Gällande!$A$4)+((Resultatlista!D74-(Gällande!$E$68*Gällande!$A$4))/Gällande!$H$68)</f>
        <v>611.29188245272644</v>
      </c>
      <c r="F74" s="48">
        <f t="shared" si="4"/>
        <v>42</v>
      </c>
      <c r="G74" s="44"/>
      <c r="H74" s="44"/>
      <c r="I74" s="44"/>
      <c r="J74" s="44"/>
    </row>
    <row r="75" spans="1:10" x14ac:dyDescent="0.25">
      <c r="A75" s="108"/>
      <c r="B75" s="109" t="s">
        <v>131</v>
      </c>
      <c r="C75" s="48"/>
      <c r="D75" s="48"/>
      <c r="E75" s="110">
        <f>(Gällande!$E$57*Gällande!$A$4)+((Resultatlista!D75-(Gällande!$E$71*Gällande!$A$4))/Gällande!$H$71)</f>
        <v>496.04153439153436</v>
      </c>
      <c r="F75" s="48">
        <f t="shared" si="4"/>
        <v>79</v>
      </c>
      <c r="G75" s="44"/>
      <c r="H75" s="44"/>
      <c r="I75" s="44"/>
      <c r="J75" s="44"/>
    </row>
    <row r="76" spans="1:10" x14ac:dyDescent="0.25">
      <c r="A76" s="108"/>
      <c r="B76" s="109" t="s">
        <v>131</v>
      </c>
      <c r="C76" s="48"/>
      <c r="D76" s="48"/>
      <c r="E76" s="110">
        <f>(Gällande!$E$57*Gällande!$A$4)+((Resultatlista!D76-(Gällande!$E$71*Gällande!$A$4))/Gällande!$H$71)</f>
        <v>496.04153439153436</v>
      </c>
      <c r="F76" s="48">
        <f t="shared" ref="F76:F111" si="5">_xlfn.RANK.EQ(E76,$E$6:$E$130,0)</f>
        <v>79</v>
      </c>
      <c r="G76" s="44"/>
      <c r="H76" s="44"/>
      <c r="I76" s="44"/>
      <c r="J76" s="44"/>
    </row>
    <row r="77" spans="1:10" x14ac:dyDescent="0.25">
      <c r="A77" s="108"/>
      <c r="B77" s="109" t="s">
        <v>131</v>
      </c>
      <c r="C77" s="48"/>
      <c r="D77" s="48"/>
      <c r="E77" s="110">
        <f>(Gällande!$E$57*Gällande!$A$4)+((Resultatlista!D77-(Gällande!$E$71*Gällande!$A$4))/Gällande!$H$71)</f>
        <v>496.04153439153436</v>
      </c>
      <c r="F77" s="48">
        <f t="shared" si="5"/>
        <v>79</v>
      </c>
      <c r="G77" s="44"/>
      <c r="H77" s="44"/>
      <c r="I77" s="44"/>
      <c r="J77" s="44"/>
    </row>
    <row r="78" spans="1:10" x14ac:dyDescent="0.25">
      <c r="A78" s="108"/>
      <c r="B78" s="109" t="s">
        <v>130</v>
      </c>
      <c r="C78" s="48"/>
      <c r="D78" s="48"/>
      <c r="E78" s="110">
        <f>(Gällande!$E$57*Gällande!$A$4)+((Resultatlista!D78-(Gällande!$E$70*Gällande!$A$4))/Gällande!$H$70)</f>
        <v>668.46811944444426</v>
      </c>
      <c r="F78" s="48">
        <f t="shared" si="5"/>
        <v>18</v>
      </c>
      <c r="G78" s="44"/>
      <c r="H78" s="44"/>
      <c r="I78" s="44"/>
      <c r="J78" s="44"/>
    </row>
    <row r="79" spans="1:10" x14ac:dyDescent="0.25">
      <c r="A79" s="108"/>
      <c r="B79" s="109" t="s">
        <v>130</v>
      </c>
      <c r="C79" s="48"/>
      <c r="D79" s="48"/>
      <c r="E79" s="110">
        <f>(Gällande!$E$57*Gällande!$A$4)+((Resultatlista!D79-(Gällande!$E$70*Gällande!$A$4))/Gällande!$H$70)</f>
        <v>668.46811944444426</v>
      </c>
      <c r="F79" s="48">
        <f t="shared" si="5"/>
        <v>18</v>
      </c>
      <c r="G79" s="44"/>
      <c r="H79" s="44"/>
      <c r="I79" s="44"/>
      <c r="J79" s="44"/>
    </row>
    <row r="80" spans="1:10" x14ac:dyDescent="0.25">
      <c r="A80" s="108"/>
      <c r="B80" s="109" t="s">
        <v>132</v>
      </c>
      <c r="C80" s="48"/>
      <c r="D80" s="48"/>
      <c r="E80" s="110">
        <f>(Gällande!$E$57*Gällande!$A$4)+((Resultatlista!D80-(Gällande!$E$73*Gällande!$A$4))/Gällande!$H$73)</f>
        <v>568.15165534856123</v>
      </c>
      <c r="F80" s="48">
        <f t="shared" si="5"/>
        <v>60</v>
      </c>
      <c r="G80" s="44"/>
      <c r="H80" s="44"/>
      <c r="I80" s="44"/>
      <c r="J80" s="44"/>
    </row>
    <row r="81" spans="1:10" x14ac:dyDescent="0.25">
      <c r="A81" s="108"/>
      <c r="B81" s="109" t="s">
        <v>132</v>
      </c>
      <c r="C81" s="48"/>
      <c r="D81" s="48"/>
      <c r="E81" s="110">
        <f>(Gällande!$E$57*Gällande!$A$4)+((Resultatlista!D81-(Gällande!$E$73*Gällande!$A$4))/Gällande!$H$73)</f>
        <v>568.15165534856123</v>
      </c>
      <c r="F81" s="48">
        <f t="shared" si="5"/>
        <v>60</v>
      </c>
      <c r="G81" s="44"/>
      <c r="H81" s="44"/>
      <c r="I81" s="44"/>
      <c r="J81" s="44"/>
    </row>
    <row r="82" spans="1:10" x14ac:dyDescent="0.25">
      <c r="A82" s="108"/>
      <c r="B82" s="109" t="s">
        <v>132</v>
      </c>
      <c r="C82" s="48"/>
      <c r="D82" s="48"/>
      <c r="E82" s="110">
        <f>(Gällande!$E$57*Gällande!$A$4)+((Resultatlista!D82-(Gällande!$E$73*Gällande!$A$4))/Gällande!$H$73)</f>
        <v>568.15165534856123</v>
      </c>
      <c r="F82" s="48">
        <f t="shared" ref="F82:F83" si="6">_xlfn.RANK.EQ(E82,$E$6:$E$130,0)</f>
        <v>60</v>
      </c>
      <c r="G82" s="44"/>
      <c r="H82" s="44"/>
      <c r="I82" s="44"/>
      <c r="J82" s="44"/>
    </row>
    <row r="83" spans="1:10" x14ac:dyDescent="0.25">
      <c r="A83" s="108"/>
      <c r="B83" s="109" t="s">
        <v>132</v>
      </c>
      <c r="C83" s="48"/>
      <c r="D83" s="48"/>
      <c r="E83" s="110">
        <f>(Gällande!$E$57*Gällande!$A$4)+((Resultatlista!D83-(Gällande!$E$73*Gällande!$A$4))/Gällande!$H$73)</f>
        <v>568.15165534856123</v>
      </c>
      <c r="F83" s="48">
        <f t="shared" si="6"/>
        <v>60</v>
      </c>
      <c r="G83" s="44"/>
      <c r="H83" s="44"/>
      <c r="I83" s="44"/>
      <c r="J83" s="44"/>
    </row>
    <row r="84" spans="1:10" x14ac:dyDescent="0.25">
      <c r="A84" s="108"/>
      <c r="B84" s="109" t="s">
        <v>132</v>
      </c>
      <c r="C84" s="48"/>
      <c r="D84" s="48"/>
      <c r="E84" s="110">
        <f>(Gällande!$E$57*Gällande!$A$4)+((Resultatlista!D84-(Gällande!$E$73*Gällande!$A$4))/Gällande!$H$73)</f>
        <v>568.15165534856123</v>
      </c>
      <c r="F84" s="48">
        <f t="shared" ref="F84" si="7">_xlfn.RANK.EQ(E84,$E$6:$E$130,0)</f>
        <v>60</v>
      </c>
      <c r="G84" s="44"/>
      <c r="H84" s="44"/>
      <c r="I84" s="44"/>
      <c r="J84" s="44"/>
    </row>
    <row r="85" spans="1:10" x14ac:dyDescent="0.25">
      <c r="A85" s="106"/>
      <c r="B85" s="109" t="s">
        <v>113</v>
      </c>
      <c r="C85" s="48"/>
      <c r="D85" s="48"/>
      <c r="E85" s="110">
        <f>(Gällande!$E$57*Gällande!$A$4)+((Resultatlista!D85-(Gällande!$E$41*Gällande!$A$4))/Gällande!$H$41)</f>
        <v>690.71959503592416</v>
      </c>
      <c r="F85" s="48">
        <f t="shared" si="5"/>
        <v>7</v>
      </c>
      <c r="G85" s="44"/>
      <c r="H85" s="44"/>
      <c r="I85" s="44"/>
      <c r="J85" s="44"/>
    </row>
    <row r="86" spans="1:10" x14ac:dyDescent="0.25">
      <c r="A86" s="106"/>
      <c r="B86" s="109" t="s">
        <v>113</v>
      </c>
      <c r="C86" s="48"/>
      <c r="D86" s="48"/>
      <c r="E86" s="110">
        <f>(Gällande!$E$57*Gällande!$A$4)+((Resultatlista!D86-(Gällande!$E$41*Gällande!$A$4))/Gällande!$H$41)</f>
        <v>690.71959503592416</v>
      </c>
      <c r="F86" s="48">
        <f t="shared" si="5"/>
        <v>7</v>
      </c>
      <c r="G86" s="44"/>
      <c r="H86" s="44"/>
      <c r="I86" s="44"/>
      <c r="J86" s="44"/>
    </row>
    <row r="87" spans="1:10" x14ac:dyDescent="0.25">
      <c r="A87" s="106"/>
      <c r="B87" s="109" t="s">
        <v>191</v>
      </c>
      <c r="C87" s="48"/>
      <c r="D87" s="48"/>
      <c r="E87" s="110">
        <f>(Gällande!$E$57*Gällande!$A$4)+((Resultatlista!D87-(Gällande!$E$43*Gällande!$A$4))/Gällande!$H$43)</f>
        <v>436.39226627508572</v>
      </c>
      <c r="F87" s="48">
        <f t="shared" si="5"/>
        <v>88</v>
      </c>
      <c r="G87" s="44"/>
      <c r="H87" s="44"/>
      <c r="I87" s="44"/>
      <c r="J87" s="44"/>
    </row>
    <row r="88" spans="1:10" x14ac:dyDescent="0.25">
      <c r="A88" s="106"/>
      <c r="B88" s="109" t="s">
        <v>191</v>
      </c>
      <c r="C88" s="48"/>
      <c r="D88" s="48"/>
      <c r="E88" s="110">
        <f>(Gällande!$E$57*Gällande!$A$4)+((Resultatlista!D88-(Gällande!$E$43*Gällande!$A$4))/Gällande!$H$43)</f>
        <v>436.39226627508572</v>
      </c>
      <c r="F88" s="48">
        <f t="shared" si="5"/>
        <v>88</v>
      </c>
      <c r="G88" s="44"/>
      <c r="H88" s="44"/>
      <c r="I88" s="44"/>
      <c r="J88" s="44"/>
    </row>
    <row r="89" spans="1:10" x14ac:dyDescent="0.25">
      <c r="A89" s="106"/>
      <c r="B89" s="109" t="s">
        <v>190</v>
      </c>
      <c r="C89" s="48"/>
      <c r="D89" s="48"/>
      <c r="E89" s="110">
        <f>(Gällande!$E$57*Gällande!$A$4)+((Resultatlista!D89-(Gällande!$E$42*Gällande!$A$4))/Gällande!$H$42)</f>
        <v>336.51238879424568</v>
      </c>
      <c r="F89" s="48">
        <f t="shared" si="5"/>
        <v>96</v>
      </c>
      <c r="G89" s="44"/>
      <c r="H89" s="44"/>
      <c r="I89" s="44"/>
      <c r="J89" s="44"/>
    </row>
    <row r="90" spans="1:10" x14ac:dyDescent="0.25">
      <c r="A90" s="106"/>
      <c r="B90" s="109" t="s">
        <v>190</v>
      </c>
      <c r="C90" s="48"/>
      <c r="D90" s="48"/>
      <c r="E90" s="110">
        <f>(Gällande!$E$57*Gällande!$A$4)+((Resultatlista!D90-(Gällande!$E$42*Gällande!$A$4))/Gällande!$H$42)</f>
        <v>336.51238879424568</v>
      </c>
      <c r="F90" s="48">
        <f t="shared" si="5"/>
        <v>96</v>
      </c>
      <c r="G90" s="44"/>
      <c r="H90" s="44"/>
      <c r="I90" s="44"/>
      <c r="J90" s="44"/>
    </row>
    <row r="91" spans="1:10" x14ac:dyDescent="0.25">
      <c r="A91" s="106"/>
      <c r="B91" s="109" t="s">
        <v>193</v>
      </c>
      <c r="C91" s="48"/>
      <c r="D91" s="48"/>
      <c r="E91" s="110">
        <f>(Gällande!$E$57*Gällande!$A$4)+((Resultatlista!D91-(Gällande!$E$47*Gällande!$A$4))/Gällande!$H$47)</f>
        <v>78.022600702892305</v>
      </c>
      <c r="F91" s="48">
        <f t="shared" si="5"/>
        <v>112</v>
      </c>
      <c r="G91" s="44"/>
      <c r="H91" s="44"/>
      <c r="I91" s="44"/>
      <c r="J91" s="44"/>
    </row>
    <row r="92" spans="1:10" x14ac:dyDescent="0.25">
      <c r="A92" s="106"/>
      <c r="B92" s="109" t="s">
        <v>193</v>
      </c>
      <c r="C92" s="48"/>
      <c r="D92" s="48"/>
      <c r="E92" s="110">
        <f>(Gällande!$E$57*Gällande!$A$4)+((Resultatlista!D92-(Gällande!$E$47*Gällande!$A$4))/Gällande!$H$47)</f>
        <v>78.022600702892305</v>
      </c>
      <c r="F92" s="48">
        <f t="shared" si="5"/>
        <v>112</v>
      </c>
      <c r="G92" s="44"/>
      <c r="H92" s="44"/>
      <c r="I92" s="44"/>
      <c r="J92" s="44"/>
    </row>
    <row r="93" spans="1:10" x14ac:dyDescent="0.25">
      <c r="A93" s="106"/>
      <c r="B93" s="109" t="s">
        <v>192</v>
      </c>
      <c r="C93" s="48"/>
      <c r="D93" s="48"/>
      <c r="E93" s="110">
        <f>(Gällande!$E$57*Gällande!$A$4)+((Resultatlista!D93-(Gällande!$E$46*Gällande!$A$4))/Gällande!$H$46)</f>
        <v>461.70376226028412</v>
      </c>
      <c r="F93" s="48">
        <f t="shared" si="5"/>
        <v>83</v>
      </c>
      <c r="G93" s="44"/>
      <c r="H93" s="44"/>
      <c r="I93" s="44"/>
      <c r="J93" s="44"/>
    </row>
    <row r="94" spans="1:10" x14ac:dyDescent="0.25">
      <c r="A94" s="106"/>
      <c r="B94" s="109" t="s">
        <v>192</v>
      </c>
      <c r="C94" s="48"/>
      <c r="D94" s="48"/>
      <c r="E94" s="110">
        <f>(Gällande!$E$57*Gällande!$A$4)+((Resultatlista!D94-(Gällande!$E$46*Gällande!$A$4))/Gällande!$H$46)</f>
        <v>461.70376226028412</v>
      </c>
      <c r="F94" s="48">
        <f t="shared" ref="F94" si="8">_xlfn.RANK.EQ(E94,$E$6:$E$130,0)</f>
        <v>83</v>
      </c>
      <c r="G94" s="44"/>
      <c r="H94" s="44"/>
      <c r="I94" s="44"/>
      <c r="J94" s="44"/>
    </row>
    <row r="95" spans="1:10" x14ac:dyDescent="0.25">
      <c r="A95" s="106"/>
      <c r="B95" s="109" t="s">
        <v>116</v>
      </c>
      <c r="C95" s="48"/>
      <c r="D95" s="48"/>
      <c r="E95" s="110">
        <f>(Gällande!$E$57*Gällande!$A$4)+((Resultatlista!D95-(Gällande!$E$49*Gällande!$A$4))/Gällande!$H$49)</f>
        <v>523.97575638678188</v>
      </c>
      <c r="F95" s="48">
        <f t="shared" si="5"/>
        <v>69</v>
      </c>
      <c r="G95" s="44"/>
      <c r="H95" s="44"/>
      <c r="I95" s="44"/>
      <c r="J95" s="44"/>
    </row>
    <row r="96" spans="1:10" x14ac:dyDescent="0.25">
      <c r="A96" s="106"/>
      <c r="B96" s="109" t="s">
        <v>116</v>
      </c>
      <c r="D96" s="48"/>
      <c r="E96" s="110">
        <f>(Gällande!$E$57*Gällande!$A$4)+((Resultatlista!D96-(Gällande!$E$49*Gällande!$A$4))/Gällande!$H$49)</f>
        <v>523.97575638678188</v>
      </c>
      <c r="F96" s="48">
        <f t="shared" si="5"/>
        <v>69</v>
      </c>
      <c r="G96" s="44"/>
      <c r="H96" s="44"/>
      <c r="I96" s="44"/>
      <c r="J96" s="44"/>
    </row>
    <row r="97" spans="1:10" x14ac:dyDescent="0.25">
      <c r="A97" s="106"/>
      <c r="B97" s="109" t="s">
        <v>116</v>
      </c>
      <c r="C97" s="48"/>
      <c r="D97" s="48"/>
      <c r="E97" s="110">
        <f>(Gällande!$E$57*Gällande!$A$4)+((Resultatlista!D97-(Gällande!$E$49*Gällande!$A$4))/Gällande!$H$49)</f>
        <v>523.97575638678188</v>
      </c>
      <c r="F97" s="48">
        <f t="shared" si="5"/>
        <v>69</v>
      </c>
      <c r="G97" s="44"/>
      <c r="H97" s="44"/>
      <c r="I97" s="44"/>
      <c r="J97" s="44"/>
    </row>
    <row r="98" spans="1:10" x14ac:dyDescent="0.25">
      <c r="A98" s="106"/>
      <c r="B98" s="109" t="s">
        <v>115</v>
      </c>
      <c r="C98" s="48"/>
      <c r="D98" s="48"/>
      <c r="E98" s="110">
        <f>(Gällande!$E$57*Gällande!$A$4)+((Resultatlista!D98-(Gällande!$E$48*Gällande!$A$4))/Gällande!$H$48)</f>
        <v>531.05306122448997</v>
      </c>
      <c r="F98" s="48">
        <f t="shared" si="5"/>
        <v>65</v>
      </c>
      <c r="G98" s="44"/>
      <c r="H98" s="44"/>
      <c r="I98" s="44"/>
      <c r="J98" s="44"/>
    </row>
    <row r="99" spans="1:10" x14ac:dyDescent="0.25">
      <c r="A99" s="106"/>
      <c r="B99" s="109" t="s">
        <v>115</v>
      </c>
      <c r="C99" s="48"/>
      <c r="D99" s="48"/>
      <c r="E99" s="110">
        <f>(Gällande!$E$57*Gällande!$A$4)+((Resultatlista!D99-(Gällande!$E$48*Gällande!$A$4))/Gällande!$H$48)</f>
        <v>531.05306122448997</v>
      </c>
      <c r="F99" s="48">
        <f t="shared" si="5"/>
        <v>65</v>
      </c>
      <c r="G99" s="44"/>
      <c r="H99" s="44"/>
      <c r="I99" s="44"/>
      <c r="J99" s="44"/>
    </row>
    <row r="100" spans="1:10" x14ac:dyDescent="0.25">
      <c r="A100" s="108"/>
      <c r="B100" s="109" t="s">
        <v>134</v>
      </c>
      <c r="C100" s="48"/>
      <c r="D100" s="48"/>
      <c r="E100" s="110">
        <f>(Gällande!$E$57*Gällande!$A$4)+((Resultatlista!D100-(Gällande!$E$75*Gällande!$A$4))/Gällande!$H$75)</f>
        <v>412.99340631684964</v>
      </c>
      <c r="F100" s="48">
        <f t="shared" si="5"/>
        <v>90</v>
      </c>
      <c r="G100" s="44"/>
      <c r="H100" s="44"/>
      <c r="I100" s="44"/>
      <c r="J100" s="44"/>
    </row>
    <row r="101" spans="1:10" x14ac:dyDescent="0.25">
      <c r="A101" s="108"/>
      <c r="B101" s="109" t="s">
        <v>134</v>
      </c>
      <c r="C101" s="48"/>
      <c r="D101" s="48"/>
      <c r="E101" s="110">
        <f>(Gällande!$E$57*Gällande!$A$4)+((Resultatlista!D101-(Gällande!$E$75*Gällande!$A$4))/Gällande!$H$75)</f>
        <v>412.99340631684964</v>
      </c>
      <c r="F101" s="48">
        <f t="shared" si="5"/>
        <v>90</v>
      </c>
      <c r="G101" s="44"/>
      <c r="H101" s="44"/>
      <c r="I101" s="44"/>
      <c r="J101" s="44"/>
    </row>
    <row r="102" spans="1:10" x14ac:dyDescent="0.25">
      <c r="A102" s="108"/>
      <c r="B102" s="109" t="s">
        <v>134</v>
      </c>
      <c r="C102" s="48"/>
      <c r="D102" s="48"/>
      <c r="E102" s="110">
        <f>(Gällande!$E$57*Gällande!$A$4)+((Resultatlista!D102-(Gällande!$E$75*Gällande!$A$4))/Gällande!$H$75)</f>
        <v>412.99340631684964</v>
      </c>
      <c r="F102" s="48">
        <f t="shared" si="5"/>
        <v>90</v>
      </c>
      <c r="G102" s="44"/>
      <c r="H102" s="44"/>
      <c r="I102" s="44"/>
      <c r="J102" s="44"/>
    </row>
    <row r="103" spans="1:10" x14ac:dyDescent="0.25">
      <c r="A103" s="108"/>
      <c r="B103" s="109" t="s">
        <v>134</v>
      </c>
      <c r="C103" s="48"/>
      <c r="D103" s="48"/>
      <c r="E103" s="110">
        <f>(Gällande!$E$57*Gällande!$A$4)+((Resultatlista!D103-(Gällande!$E$75*Gällande!$A$4))/Gällande!$H$75)</f>
        <v>412.99340631684964</v>
      </c>
      <c r="F103" s="48">
        <f t="shared" si="5"/>
        <v>90</v>
      </c>
      <c r="G103" s="44"/>
      <c r="H103" s="44"/>
      <c r="I103" s="44"/>
      <c r="J103" s="44"/>
    </row>
    <row r="104" spans="1:10" x14ac:dyDescent="0.25">
      <c r="A104" s="108"/>
      <c r="B104" s="109" t="s">
        <v>133</v>
      </c>
      <c r="C104" s="48"/>
      <c r="D104" s="48"/>
      <c r="E104" s="110">
        <f>(Gällande!$E$57*Gällande!$A$4)+((Resultatlista!D104-(Gällande!$E$74*Gällande!$A$4))/Gällande!$H$74)</f>
        <v>615.04358268418844</v>
      </c>
      <c r="F104" s="48">
        <f t="shared" si="5"/>
        <v>33</v>
      </c>
      <c r="G104" s="44"/>
      <c r="H104" s="44"/>
      <c r="I104" s="44"/>
      <c r="J104" s="44"/>
    </row>
    <row r="105" spans="1:10" x14ac:dyDescent="0.25">
      <c r="A105" s="108"/>
      <c r="B105" s="109" t="s">
        <v>133</v>
      </c>
      <c r="C105" s="48"/>
      <c r="D105" s="48"/>
      <c r="E105" s="110">
        <f>(Gällande!$E$57*Gällande!$A$4)+((Resultatlista!D105-(Gällande!$E$74*Gällande!$A$4))/Gällande!$H$74)</f>
        <v>615.04358268418844</v>
      </c>
      <c r="F105" s="48">
        <f t="shared" si="5"/>
        <v>33</v>
      </c>
      <c r="G105" s="44"/>
      <c r="H105" s="44"/>
      <c r="I105" s="44"/>
      <c r="J105" s="44"/>
    </row>
    <row r="106" spans="1:10" x14ac:dyDescent="0.25">
      <c r="A106" s="108"/>
      <c r="B106" s="109" t="s">
        <v>133</v>
      </c>
      <c r="C106" s="48"/>
      <c r="D106" s="48"/>
      <c r="E106" s="110">
        <f>(Gällande!$E$57*Gällande!$A$4)+((Resultatlista!D106-(Gällande!$E$74*Gällande!$A$4))/Gällande!$H$74)</f>
        <v>615.04358268418844</v>
      </c>
      <c r="F106" s="48">
        <f t="shared" si="5"/>
        <v>33</v>
      </c>
      <c r="G106" s="44"/>
      <c r="H106" s="44"/>
      <c r="I106" s="44"/>
      <c r="J106" s="44"/>
    </row>
    <row r="107" spans="1:10" x14ac:dyDescent="0.25">
      <c r="A107" s="108"/>
      <c r="B107" s="109" t="s">
        <v>136</v>
      </c>
      <c r="C107" s="48"/>
      <c r="D107" s="48"/>
      <c r="E107" s="110">
        <f>(Gällande!$E$57*Gällande!$A$4)+((Resultatlista!D107-(Gällande!$E$77*Gällande!$A$4))/Gällande!$H$77)</f>
        <v>625.30622243821642</v>
      </c>
      <c r="F107" s="48">
        <f t="shared" si="5"/>
        <v>27</v>
      </c>
      <c r="G107" s="44"/>
      <c r="H107" s="44"/>
      <c r="I107" s="44"/>
      <c r="J107" s="44"/>
    </row>
    <row r="108" spans="1:10" x14ac:dyDescent="0.25">
      <c r="A108" s="108"/>
      <c r="B108" s="109" t="s">
        <v>136</v>
      </c>
      <c r="C108" s="48"/>
      <c r="D108" s="48"/>
      <c r="E108" s="110">
        <f>(Gällande!$E$57*Gällande!$A$4)+((Resultatlista!D108-(Gällande!$E$77*Gällande!$A$4))/Gällande!$H$77)</f>
        <v>625.30622243821642</v>
      </c>
      <c r="F108" s="48">
        <f t="shared" si="5"/>
        <v>27</v>
      </c>
      <c r="G108" s="44"/>
      <c r="H108" s="44"/>
      <c r="I108" s="44"/>
      <c r="J108" s="44"/>
    </row>
    <row r="109" spans="1:10" x14ac:dyDescent="0.25">
      <c r="A109" s="108"/>
      <c r="B109" s="109" t="s">
        <v>136</v>
      </c>
      <c r="C109" s="48"/>
      <c r="D109" s="48"/>
      <c r="E109" s="110">
        <f>(Gällande!$E$57*Gällande!$A$4)+((Resultatlista!D109-(Gällande!$E$77*Gällande!$A$4))/Gällande!$H$77)</f>
        <v>625.30622243821642</v>
      </c>
      <c r="F109" s="48">
        <f t="shared" si="5"/>
        <v>27</v>
      </c>
      <c r="G109" s="44"/>
      <c r="H109" s="44"/>
      <c r="I109" s="44"/>
      <c r="J109" s="44"/>
    </row>
    <row r="110" spans="1:10" x14ac:dyDescent="0.25">
      <c r="A110" s="108"/>
      <c r="B110" s="109" t="s">
        <v>135</v>
      </c>
      <c r="C110" s="48"/>
      <c r="D110" s="48"/>
      <c r="E110" s="110">
        <f>(Gällande!$E$57*Gällande!$A$4)+((Resultatlista!D110-(Gällande!$E$76*Gällande!$A$4))/Gällande!$H$76)</f>
        <v>641.28188148148149</v>
      </c>
      <c r="F110" s="48">
        <f t="shared" si="5"/>
        <v>21</v>
      </c>
      <c r="G110" s="44"/>
      <c r="H110" s="44"/>
      <c r="I110" s="44"/>
      <c r="J110" s="44"/>
    </row>
    <row r="111" spans="1:10" x14ac:dyDescent="0.25">
      <c r="A111" s="108"/>
      <c r="B111" s="109" t="s">
        <v>135</v>
      </c>
      <c r="C111" s="48"/>
      <c r="D111" s="48"/>
      <c r="E111" s="110">
        <f>(Gällande!$E$57*Gällande!$A$4)+((Resultatlista!D111-(Gällande!$E$76*Gällande!$A$4))/Gällande!$H$76)</f>
        <v>641.28188148148149</v>
      </c>
      <c r="F111" s="48">
        <f t="shared" si="5"/>
        <v>21</v>
      </c>
      <c r="G111" s="44"/>
      <c r="H111" s="44"/>
      <c r="I111" s="44"/>
      <c r="J111" s="44"/>
    </row>
    <row r="112" spans="1:10" x14ac:dyDescent="0.25">
      <c r="A112" s="108"/>
      <c r="B112" s="109" t="s">
        <v>137</v>
      </c>
      <c r="C112" s="48"/>
      <c r="D112" s="48"/>
      <c r="E112" s="110">
        <f>(Gällande!$E$57*Gällande!$A$4)+((Resultatlista!D112-(Gällande!$E$79*Gällande!$A$4))/Gällande!$H$79)</f>
        <v>621.42356386894051</v>
      </c>
      <c r="F112" s="48">
        <f t="shared" ref="F112:F120" si="9">_xlfn.RANK.EQ(E112,$E$6:$E$130,0)</f>
        <v>30</v>
      </c>
      <c r="G112" s="44"/>
      <c r="H112" s="44"/>
      <c r="I112" s="44"/>
      <c r="J112" s="44"/>
    </row>
    <row r="113" spans="1:10" x14ac:dyDescent="0.25">
      <c r="A113" s="108"/>
      <c r="B113" s="109" t="s">
        <v>137</v>
      </c>
      <c r="C113" s="48"/>
      <c r="D113" s="48"/>
      <c r="E113" s="110">
        <f>(Gällande!$E$57*Gällande!$A$4)+((Resultatlista!D113-(Gällande!$E$79*Gällande!$A$4))/Gällande!$H$79)</f>
        <v>621.42356386894051</v>
      </c>
      <c r="F113" s="48">
        <f t="shared" si="9"/>
        <v>30</v>
      </c>
      <c r="G113" s="44"/>
      <c r="H113" s="44"/>
      <c r="I113" s="44"/>
      <c r="J113" s="44"/>
    </row>
    <row r="114" spans="1:10" x14ac:dyDescent="0.25">
      <c r="A114" s="108"/>
      <c r="B114" s="109" t="s">
        <v>149</v>
      </c>
      <c r="C114" s="48"/>
      <c r="D114" s="48"/>
      <c r="E114" s="110">
        <f>(Gällande!$E$57*Gällande!$A$4)+((Resultatlista!D114-(Gällande!$E$78*Gällande!$A$4))/Gällande!$H$78)</f>
        <v>573.00882532592721</v>
      </c>
      <c r="F114" s="48">
        <f t="shared" si="9"/>
        <v>58</v>
      </c>
      <c r="G114" s="44"/>
      <c r="H114" s="44"/>
      <c r="I114" s="44"/>
      <c r="J114" s="44"/>
    </row>
    <row r="115" spans="1:10" x14ac:dyDescent="0.25">
      <c r="A115" s="108"/>
      <c r="B115" s="109" t="s">
        <v>149</v>
      </c>
      <c r="C115" s="48"/>
      <c r="D115" s="48"/>
      <c r="E115" s="110">
        <f>(Gällande!$E$57*Gällande!$A$4)+((Resultatlista!D115-(Gällande!$E$78*Gällande!$A$4))/Gällande!$H$78)</f>
        <v>573.00882532592721</v>
      </c>
      <c r="F115" s="48">
        <f t="shared" si="9"/>
        <v>58</v>
      </c>
      <c r="G115" s="44"/>
      <c r="H115" s="44"/>
      <c r="I115" s="44"/>
      <c r="J115" s="44"/>
    </row>
    <row r="116" spans="1:10" x14ac:dyDescent="0.25">
      <c r="A116" s="106"/>
      <c r="B116" s="111" t="s">
        <v>141</v>
      </c>
      <c r="C116" s="48"/>
      <c r="D116" s="48"/>
      <c r="E116" s="110">
        <f>(Gällande!$E$57*Gällande!$A$4)+((Resultatlista!D116-(Gällande!$E$24*Gällande!$A$4))/Gällande!$H$24)</f>
        <v>372.24490740740697</v>
      </c>
      <c r="F116" s="48">
        <f t="shared" si="9"/>
        <v>94</v>
      </c>
      <c r="G116" s="44"/>
      <c r="H116" s="44"/>
      <c r="I116" s="44"/>
      <c r="J116" s="44"/>
    </row>
    <row r="117" spans="1:10" x14ac:dyDescent="0.25">
      <c r="A117" s="106"/>
      <c r="B117" s="111" t="s">
        <v>198</v>
      </c>
      <c r="C117" s="48"/>
      <c r="D117" s="48"/>
      <c r="E117" s="110">
        <f>(Gällande!$E$57*Gällande!$A$4)+((Resultatlista!D117-(Gällande!$E$26*Gällande!$A$4))/Gällande!$H$26)</f>
        <v>-88.155555555555566</v>
      </c>
      <c r="F117" s="48">
        <f t="shared" si="9"/>
        <v>124</v>
      </c>
      <c r="G117" s="44"/>
      <c r="H117" s="44"/>
      <c r="I117" s="44"/>
      <c r="J117" s="44"/>
    </row>
    <row r="118" spans="1:10" x14ac:dyDescent="0.25">
      <c r="A118" s="106"/>
      <c r="B118" s="111" t="s">
        <v>197</v>
      </c>
      <c r="C118" s="48"/>
      <c r="D118" s="48"/>
      <c r="E118" s="110">
        <f>(Gällande!$E$57*Gällande!$A$4)+((Resultatlista!D118-(Gällande!$E$25*Gällande!$A$4))/Gällande!$H$25)</f>
        <v>335.7666666666662</v>
      </c>
      <c r="F118" s="48">
        <f t="shared" si="9"/>
        <v>98</v>
      </c>
      <c r="G118" s="44"/>
      <c r="H118" s="44"/>
      <c r="I118" s="44"/>
      <c r="J118" s="44"/>
    </row>
    <row r="119" spans="1:10" x14ac:dyDescent="0.25">
      <c r="A119" s="106"/>
      <c r="B119" s="111" t="s">
        <v>195</v>
      </c>
      <c r="C119" s="48"/>
      <c r="D119" s="48"/>
      <c r="E119" s="110">
        <f>(Gällande!$E$57*Gällande!$A$4)+((Resultatlista!D119-(Gällande!$E$29*Gällande!$A$4))/Gällande!$H$29)</f>
        <v>664.41388888888866</v>
      </c>
      <c r="F119" s="48">
        <f t="shared" si="9"/>
        <v>20</v>
      </c>
      <c r="G119" s="44"/>
      <c r="H119" s="44"/>
      <c r="I119" s="44"/>
      <c r="J119" s="44"/>
    </row>
    <row r="120" spans="1:10" x14ac:dyDescent="0.25">
      <c r="A120" s="106"/>
      <c r="B120" s="111" t="s">
        <v>196</v>
      </c>
      <c r="C120" s="48"/>
      <c r="D120" s="48"/>
      <c r="E120" s="110">
        <f>(Gällande!$E$57*Gällande!$A$4)+((Resultatlista!D120-(Gällande!$E$28*Gällande!$A$4))/Gällande!$H$28)</f>
        <v>455.14999999999964</v>
      </c>
      <c r="F120" s="48">
        <f t="shared" si="9"/>
        <v>85</v>
      </c>
      <c r="G120" s="44"/>
      <c r="H120" s="44"/>
      <c r="I120" s="44"/>
      <c r="J120" s="44"/>
    </row>
    <row r="121" spans="1:10" x14ac:dyDescent="0.25">
      <c r="A121" s="106"/>
      <c r="B121" s="111" t="s">
        <v>185</v>
      </c>
      <c r="C121" s="48"/>
      <c r="D121" s="48"/>
      <c r="E121" s="110">
        <f>(Gällande!$E$57*Gällande!$A$4)+((Resultatlista!D121-(Gällande!$E$31*Gällande!$A$4))/Gällande!$H$31)</f>
        <v>592.21975308641947</v>
      </c>
      <c r="F121" s="48">
        <f t="shared" ref="F121:F122" si="10">_xlfn.RANK.EQ(E121,$E$6:$E$130,0)</f>
        <v>55</v>
      </c>
      <c r="G121" s="44"/>
      <c r="H121" s="44"/>
      <c r="I121" s="44"/>
      <c r="J121" s="44"/>
    </row>
    <row r="122" spans="1:10" x14ac:dyDescent="0.25">
      <c r="A122" s="106"/>
      <c r="B122" s="111" t="s">
        <v>184</v>
      </c>
      <c r="C122" s="48"/>
      <c r="D122" s="48"/>
      <c r="E122" s="110">
        <f>(Gällande!$E$57*Gällande!$A$4)+((Resultatlista!D122-(Gällande!$E$30*Gällande!$A$4))/Gällande!$H$30)</f>
        <v>697.29646879756456</v>
      </c>
      <c r="F122" s="48">
        <f t="shared" si="10"/>
        <v>6</v>
      </c>
      <c r="G122" s="44"/>
      <c r="H122" s="44"/>
      <c r="I122" s="44"/>
      <c r="J122" s="44"/>
    </row>
    <row r="123" spans="1:10" x14ac:dyDescent="0.25">
      <c r="A123" s="108"/>
      <c r="B123" s="109" t="s">
        <v>126</v>
      </c>
      <c r="C123" s="48"/>
      <c r="D123" s="48"/>
      <c r="E123" s="110">
        <f>(Gällande!$E$57*Gällande!$A$4)+((Resultatlista!D123-(Gällande!$E$63*Gällande!$A$4))/Gällande!$H$63)</f>
        <v>358.76602125120246</v>
      </c>
      <c r="F123" s="48">
        <f t="shared" ref="F123:F129" si="11">_xlfn.RANK.EQ(E123,$E$6:$E$130,0)</f>
        <v>95</v>
      </c>
      <c r="G123" s="44"/>
      <c r="H123" s="44"/>
      <c r="I123" s="44"/>
      <c r="J123" s="44"/>
    </row>
    <row r="124" spans="1:10" x14ac:dyDescent="0.25">
      <c r="A124" s="108"/>
      <c r="B124" s="109" t="s">
        <v>147</v>
      </c>
      <c r="C124" s="48"/>
      <c r="D124" s="48"/>
      <c r="E124" s="110">
        <f>(Gällande!$E$57*Gällande!$A$4)+((Resultatlista!D124-(Gällande!$E$62*Gällande!$A$4))/Gällande!$H$62)</f>
        <v>446.87138530208819</v>
      </c>
      <c r="F124" s="48">
        <f t="shared" si="11"/>
        <v>87</v>
      </c>
      <c r="G124" s="44"/>
      <c r="H124" s="44"/>
      <c r="I124" s="44"/>
      <c r="J124" s="44"/>
    </row>
    <row r="125" spans="1:10" x14ac:dyDescent="0.25">
      <c r="A125" s="108"/>
      <c r="B125" s="109" t="s">
        <v>127</v>
      </c>
      <c r="C125" s="48"/>
      <c r="D125" s="48"/>
      <c r="E125" s="110">
        <f>(Gällande!$E$57*Gällande!$A$4)+((Resultatlista!D125-(Gällande!$E$65*Gällande!$A$4))/Gällande!$H$65)</f>
        <v>530.97490524635941</v>
      </c>
      <c r="F125" s="48">
        <f t="shared" si="11"/>
        <v>67</v>
      </c>
      <c r="G125" s="44"/>
      <c r="H125" s="44"/>
      <c r="I125" s="44"/>
      <c r="J125" s="44"/>
    </row>
    <row r="126" spans="1:10" x14ac:dyDescent="0.25">
      <c r="A126" s="108"/>
      <c r="B126" s="109" t="s">
        <v>127</v>
      </c>
      <c r="C126" s="48"/>
      <c r="D126" s="48"/>
      <c r="E126" s="110">
        <f>(Gällande!$E$57*Gällande!$A$4)+((Resultatlista!D126-(Gällande!$E$65*Gällande!$A$4))/Gällande!$H$65)</f>
        <v>530.97490524635941</v>
      </c>
      <c r="F126" s="48">
        <f t="shared" si="11"/>
        <v>67</v>
      </c>
      <c r="G126" s="44"/>
      <c r="H126" s="44"/>
      <c r="I126" s="44"/>
      <c r="J126" s="44"/>
    </row>
    <row r="127" spans="1:10" x14ac:dyDescent="0.25">
      <c r="A127" s="108"/>
      <c r="B127" s="109" t="s">
        <v>212</v>
      </c>
      <c r="C127" s="48"/>
      <c r="D127" s="48"/>
      <c r="E127" s="110">
        <f>(Gällande!$E$57*Gällande!$A$4)+((Resultatlista!D127-(Gällande!$E$64*Gällande!$A$4))/Gällande!$H$64)</f>
        <v>678.99374999999986</v>
      </c>
      <c r="F127" s="48">
        <f t="shared" si="11"/>
        <v>13</v>
      </c>
      <c r="G127" s="44"/>
      <c r="H127" s="44"/>
      <c r="I127" s="44"/>
      <c r="J127" s="44"/>
    </row>
    <row r="128" spans="1:10" x14ac:dyDescent="0.25">
      <c r="A128" s="108"/>
      <c r="B128" s="109" t="s">
        <v>213</v>
      </c>
      <c r="C128" s="48"/>
      <c r="D128" s="48"/>
      <c r="E128" s="110">
        <f>(Gällande!$E$57*Gällande!$A$4)+((Resultatlista!D128-(Gällande!$E$67*Gällande!$A$4))/Gällande!$H$67)</f>
        <v>632.73432862830248</v>
      </c>
      <c r="F128" s="48">
        <f t="shared" si="11"/>
        <v>23</v>
      </c>
      <c r="G128" s="44"/>
      <c r="H128" s="44"/>
      <c r="I128" s="44"/>
      <c r="J128" s="44"/>
    </row>
    <row r="129" spans="1:10" x14ac:dyDescent="0.25">
      <c r="A129" s="108"/>
      <c r="B129" s="109" t="s">
        <v>214</v>
      </c>
      <c r="C129" s="48"/>
      <c r="D129" s="48"/>
      <c r="E129" s="110">
        <f>(Gällande!$E$57*Gällande!$A$4)+((Resultatlista!D129-(Gällande!$E$66*Gällande!$A$4))/Gällande!$H$66)</f>
        <v>700.63520923520912</v>
      </c>
      <c r="F129" s="48">
        <f t="shared" si="11"/>
        <v>5</v>
      </c>
      <c r="G129" s="44"/>
      <c r="H129" s="44"/>
      <c r="I129" s="44"/>
      <c r="J129" s="44"/>
    </row>
    <row r="130" spans="1:10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</sheetData>
  <phoneticPr fontId="3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475F-C841-44B5-A39F-2761AF31240F}">
  <dimension ref="A1:E90"/>
  <sheetViews>
    <sheetView topLeftCell="A40" workbookViewId="0">
      <selection activeCell="Z52" sqref="Z52"/>
    </sheetView>
  </sheetViews>
  <sheetFormatPr defaultRowHeight="15" x14ac:dyDescent="0.25"/>
  <cols>
    <col min="1" max="2" width="11" style="79" customWidth="1"/>
    <col min="3" max="4" width="25" style="79" customWidth="1"/>
    <col min="5" max="5" width="28.7109375" style="79" bestFit="1" customWidth="1"/>
    <col min="6" max="13" width="25" style="79" customWidth="1"/>
    <col min="14" max="16384" width="9.140625" style="79"/>
  </cols>
  <sheetData>
    <row r="1" spans="1:5" x14ac:dyDescent="0.25">
      <c r="C1" s="79" t="s">
        <v>73</v>
      </c>
    </row>
    <row r="2" spans="1:5" x14ac:dyDescent="0.25">
      <c r="C2" s="88" t="s">
        <v>100</v>
      </c>
      <c r="D2" s="79" t="s">
        <v>89</v>
      </c>
      <c r="E2" s="79" t="s">
        <v>90</v>
      </c>
    </row>
    <row r="3" spans="1:5" x14ac:dyDescent="0.25">
      <c r="A3" s="80" t="s">
        <v>25</v>
      </c>
      <c r="B3" s="81" t="s">
        <v>74</v>
      </c>
    </row>
    <row r="4" spans="1:5" x14ac:dyDescent="0.25">
      <c r="A4" s="80"/>
      <c r="B4" s="81" t="s">
        <v>44</v>
      </c>
      <c r="D4" s="79">
        <v>643</v>
      </c>
    </row>
    <row r="5" spans="1:5" x14ac:dyDescent="0.25">
      <c r="A5" s="80" t="s">
        <v>13</v>
      </c>
      <c r="B5" s="81" t="s">
        <v>74</v>
      </c>
    </row>
    <row r="6" spans="1:5" x14ac:dyDescent="0.25">
      <c r="A6" s="80"/>
      <c r="B6" s="81" t="s">
        <v>44</v>
      </c>
    </row>
    <row r="7" spans="1:5" x14ac:dyDescent="0.25">
      <c r="A7" s="80" t="s">
        <v>24</v>
      </c>
      <c r="B7" s="81" t="s">
        <v>74</v>
      </c>
      <c r="D7" s="79">
        <v>819</v>
      </c>
    </row>
    <row r="8" spans="1:5" x14ac:dyDescent="0.25">
      <c r="A8" s="80"/>
      <c r="B8" s="81" t="s">
        <v>44</v>
      </c>
    </row>
    <row r="9" spans="1:5" x14ac:dyDescent="0.25">
      <c r="A9" s="80" t="s">
        <v>27</v>
      </c>
      <c r="B9" s="81" t="s">
        <v>74</v>
      </c>
    </row>
    <row r="10" spans="1:5" x14ac:dyDescent="0.25">
      <c r="A10" s="80"/>
      <c r="B10" s="81" t="s">
        <v>44</v>
      </c>
    </row>
    <row r="11" spans="1:5" x14ac:dyDescent="0.25">
      <c r="A11" s="80" t="s">
        <v>26</v>
      </c>
      <c r="B11" s="81" t="s">
        <v>74</v>
      </c>
    </row>
    <row r="12" spans="1:5" x14ac:dyDescent="0.25">
      <c r="A12" s="80"/>
      <c r="B12" s="81" t="s">
        <v>44</v>
      </c>
    </row>
    <row r="13" spans="1:5" x14ac:dyDescent="0.25">
      <c r="A13" s="80" t="s">
        <v>32</v>
      </c>
      <c r="B13" s="81" t="s">
        <v>74</v>
      </c>
    </row>
    <row r="14" spans="1:5" x14ac:dyDescent="0.25">
      <c r="A14" s="80"/>
      <c r="B14" s="81" t="s">
        <v>44</v>
      </c>
    </row>
    <row r="15" spans="1:5" x14ac:dyDescent="0.25">
      <c r="A15" s="80" t="s">
        <v>4</v>
      </c>
      <c r="B15" s="81" t="s">
        <v>74</v>
      </c>
    </row>
    <row r="16" spans="1:5" x14ac:dyDescent="0.25">
      <c r="A16" s="80"/>
      <c r="B16" s="81" t="s">
        <v>44</v>
      </c>
    </row>
    <row r="17" spans="1:5" x14ac:dyDescent="0.25">
      <c r="A17" s="82" t="s">
        <v>52</v>
      </c>
      <c r="B17" s="81" t="s">
        <v>74</v>
      </c>
    </row>
    <row r="18" spans="1:5" x14ac:dyDescent="0.25">
      <c r="A18" s="82"/>
      <c r="B18" s="81" t="s">
        <v>44</v>
      </c>
    </row>
    <row r="19" spans="1:5" x14ac:dyDescent="0.25">
      <c r="A19" s="82" t="s">
        <v>50</v>
      </c>
      <c r="B19" s="81" t="s">
        <v>74</v>
      </c>
    </row>
    <row r="20" spans="1:5" x14ac:dyDescent="0.25">
      <c r="A20" s="82"/>
      <c r="B20" s="81" t="s">
        <v>44</v>
      </c>
    </row>
    <row r="21" spans="1:5" x14ac:dyDescent="0.25">
      <c r="A21" s="82" t="s">
        <v>51</v>
      </c>
      <c r="B21" s="81" t="s">
        <v>74</v>
      </c>
    </row>
    <row r="22" spans="1:5" x14ac:dyDescent="0.25">
      <c r="A22" s="82"/>
      <c r="B22" s="81" t="s">
        <v>44</v>
      </c>
    </row>
    <row r="23" spans="1:5" x14ac:dyDescent="0.25">
      <c r="A23" s="80" t="s">
        <v>28</v>
      </c>
      <c r="B23" s="81" t="s">
        <v>74</v>
      </c>
    </row>
    <row r="24" spans="1:5" x14ac:dyDescent="0.25">
      <c r="A24" s="80"/>
      <c r="B24" s="81" t="s">
        <v>44</v>
      </c>
    </row>
    <row r="25" spans="1:5" x14ac:dyDescent="0.25">
      <c r="A25" s="80" t="s">
        <v>29</v>
      </c>
      <c r="B25" s="81" t="s">
        <v>74</v>
      </c>
    </row>
    <row r="26" spans="1:5" x14ac:dyDescent="0.25">
      <c r="A26" s="80"/>
      <c r="B26" s="81" t="s">
        <v>44</v>
      </c>
    </row>
    <row r="27" spans="1:5" x14ac:dyDescent="0.25">
      <c r="A27" s="82" t="s">
        <v>67</v>
      </c>
      <c r="B27" s="81" t="s">
        <v>74</v>
      </c>
    </row>
    <row r="28" spans="1:5" x14ac:dyDescent="0.25">
      <c r="A28" s="82"/>
      <c r="B28" s="81" t="s">
        <v>44</v>
      </c>
    </row>
    <row r="29" spans="1:5" x14ac:dyDescent="0.25">
      <c r="A29" s="82" t="s">
        <v>66</v>
      </c>
      <c r="B29" s="81" t="s">
        <v>74</v>
      </c>
    </row>
    <row r="30" spans="1:5" x14ac:dyDescent="0.25">
      <c r="A30" s="82"/>
      <c r="B30" s="81" t="s">
        <v>44</v>
      </c>
    </row>
    <row r="31" spans="1:5" x14ac:dyDescent="0.25">
      <c r="A31" s="80" t="s">
        <v>30</v>
      </c>
      <c r="B31" s="81" t="s">
        <v>74</v>
      </c>
    </row>
    <row r="32" spans="1:5" x14ac:dyDescent="0.25">
      <c r="A32" s="80"/>
      <c r="B32" s="81" t="s">
        <v>44</v>
      </c>
      <c r="D32" s="79">
        <v>595</v>
      </c>
      <c r="E32" s="79">
        <v>496</v>
      </c>
    </row>
    <row r="33" spans="1:5" x14ac:dyDescent="0.25">
      <c r="A33" s="80" t="s">
        <v>15</v>
      </c>
      <c r="B33" s="81" t="s">
        <v>74</v>
      </c>
      <c r="D33" s="79">
        <v>681</v>
      </c>
      <c r="E33" s="79">
        <v>830</v>
      </c>
    </row>
    <row r="34" spans="1:5" x14ac:dyDescent="0.25">
      <c r="A34" s="80"/>
      <c r="B34" s="81" t="s">
        <v>44</v>
      </c>
      <c r="D34" s="79">
        <v>593</v>
      </c>
      <c r="E34" s="79">
        <v>782</v>
      </c>
    </row>
    <row r="35" spans="1:5" x14ac:dyDescent="0.25">
      <c r="A35" s="80" t="s">
        <v>31</v>
      </c>
      <c r="B35" s="81" t="s">
        <v>74</v>
      </c>
      <c r="E35" s="79">
        <v>772</v>
      </c>
    </row>
    <row r="36" spans="1:5" x14ac:dyDescent="0.25">
      <c r="A36" s="80"/>
      <c r="B36" s="81" t="s">
        <v>44</v>
      </c>
      <c r="D36" s="79">
        <v>658</v>
      </c>
      <c r="E36" s="79">
        <v>715</v>
      </c>
    </row>
    <row r="37" spans="1:5" x14ac:dyDescent="0.25">
      <c r="A37" s="80" t="s">
        <v>6</v>
      </c>
      <c r="B37" s="81" t="s">
        <v>74</v>
      </c>
      <c r="E37" s="79">
        <v>761</v>
      </c>
    </row>
    <row r="38" spans="1:5" x14ac:dyDescent="0.25">
      <c r="A38" s="80"/>
      <c r="B38" s="81" t="s">
        <v>44</v>
      </c>
      <c r="E38" s="79">
        <v>753</v>
      </c>
    </row>
    <row r="39" spans="1:5" x14ac:dyDescent="0.25">
      <c r="A39" s="83" t="s">
        <v>12</v>
      </c>
      <c r="B39" s="81" t="s">
        <v>74</v>
      </c>
    </row>
    <row r="40" spans="1:5" x14ac:dyDescent="0.25">
      <c r="A40" s="83"/>
      <c r="B40" s="81" t="s">
        <v>44</v>
      </c>
    </row>
    <row r="41" spans="1:5" x14ac:dyDescent="0.25">
      <c r="A41" s="83" t="s">
        <v>8</v>
      </c>
      <c r="B41" s="81" t="s">
        <v>74</v>
      </c>
      <c r="D41" s="79">
        <v>818</v>
      </c>
    </row>
    <row r="42" spans="1:5" x14ac:dyDescent="0.25">
      <c r="A42" s="83"/>
      <c r="B42" s="81" t="s">
        <v>44</v>
      </c>
      <c r="D42" s="79">
        <v>733</v>
      </c>
    </row>
    <row r="43" spans="1:5" x14ac:dyDescent="0.25">
      <c r="A43" s="83" t="s">
        <v>16</v>
      </c>
      <c r="B43" s="81" t="s">
        <v>74</v>
      </c>
    </row>
    <row r="44" spans="1:5" x14ac:dyDescent="0.25">
      <c r="A44" s="83"/>
      <c r="B44" s="81" t="s">
        <v>44</v>
      </c>
    </row>
    <row r="45" spans="1:5" x14ac:dyDescent="0.25">
      <c r="A45" s="83" t="s">
        <v>9</v>
      </c>
      <c r="B45" s="81" t="s">
        <v>74</v>
      </c>
    </row>
    <row r="46" spans="1:5" x14ac:dyDescent="0.25">
      <c r="A46" s="83"/>
      <c r="B46" s="81" t="s">
        <v>44</v>
      </c>
    </row>
    <row r="47" spans="1:5" x14ac:dyDescent="0.25">
      <c r="A47" s="83" t="s">
        <v>49</v>
      </c>
      <c r="B47" s="81" t="s">
        <v>74</v>
      </c>
    </row>
    <row r="48" spans="1:5" x14ac:dyDescent="0.25">
      <c r="A48" s="83"/>
      <c r="B48" s="81" t="s">
        <v>44</v>
      </c>
    </row>
    <row r="49" spans="1:5" x14ac:dyDescent="0.25">
      <c r="A49" s="83" t="s">
        <v>33</v>
      </c>
      <c r="B49" s="81" t="s">
        <v>74</v>
      </c>
    </row>
    <row r="50" spans="1:5" x14ac:dyDescent="0.25">
      <c r="A50" s="83"/>
      <c r="B50" s="81" t="s">
        <v>44</v>
      </c>
    </row>
    <row r="51" spans="1:5" x14ac:dyDescent="0.25">
      <c r="A51" s="84" t="s">
        <v>3</v>
      </c>
      <c r="B51" s="81" t="s">
        <v>74</v>
      </c>
      <c r="D51" s="79">
        <v>848</v>
      </c>
      <c r="E51" s="79">
        <v>869</v>
      </c>
    </row>
    <row r="52" spans="1:5" x14ac:dyDescent="0.25">
      <c r="A52" s="84"/>
      <c r="B52" s="81" t="s">
        <v>44</v>
      </c>
      <c r="D52" s="79">
        <v>816</v>
      </c>
      <c r="E52" s="79">
        <v>855</v>
      </c>
    </row>
    <row r="53" spans="1:5" x14ac:dyDescent="0.25">
      <c r="A53" s="83" t="s">
        <v>34</v>
      </c>
      <c r="B53" s="81" t="s">
        <v>74</v>
      </c>
    </row>
    <row r="54" spans="1:5" x14ac:dyDescent="0.25">
      <c r="A54" s="83"/>
      <c r="B54" s="81" t="s">
        <v>44</v>
      </c>
    </row>
    <row r="55" spans="1:5" x14ac:dyDescent="0.25">
      <c r="A55" s="83" t="s">
        <v>35</v>
      </c>
      <c r="B55" s="81" t="s">
        <v>74</v>
      </c>
    </row>
    <row r="56" spans="1:5" x14ac:dyDescent="0.25">
      <c r="A56" s="83"/>
      <c r="B56" s="81" t="s">
        <v>44</v>
      </c>
    </row>
    <row r="57" spans="1:5" x14ac:dyDescent="0.25">
      <c r="A57" s="83" t="s">
        <v>36</v>
      </c>
      <c r="B57" s="81" t="s">
        <v>74</v>
      </c>
    </row>
    <row r="58" spans="1:5" x14ac:dyDescent="0.25">
      <c r="A58" s="83"/>
      <c r="B58" s="81" t="s">
        <v>44</v>
      </c>
    </row>
    <row r="59" spans="1:5" x14ac:dyDescent="0.25">
      <c r="A59" s="83" t="s">
        <v>37</v>
      </c>
      <c r="B59" s="81" t="s">
        <v>74</v>
      </c>
      <c r="D59" s="79">
        <v>825</v>
      </c>
      <c r="E59" s="79">
        <v>821</v>
      </c>
    </row>
    <row r="60" spans="1:5" x14ac:dyDescent="0.25">
      <c r="A60" s="83"/>
      <c r="B60" s="81" t="s">
        <v>44</v>
      </c>
      <c r="D60" s="79">
        <v>811</v>
      </c>
      <c r="E60" s="79">
        <v>799</v>
      </c>
    </row>
    <row r="61" spans="1:5" x14ac:dyDescent="0.25">
      <c r="A61" s="83" t="s">
        <v>47</v>
      </c>
      <c r="B61" s="81" t="s">
        <v>74</v>
      </c>
    </row>
    <row r="62" spans="1:5" x14ac:dyDescent="0.25">
      <c r="A62" s="83"/>
      <c r="B62" s="81" t="s">
        <v>44</v>
      </c>
    </row>
    <row r="63" spans="1:5" x14ac:dyDescent="0.25">
      <c r="A63" s="83" t="s">
        <v>42</v>
      </c>
      <c r="B63" s="81" t="s">
        <v>74</v>
      </c>
      <c r="E63" s="79">
        <v>811</v>
      </c>
    </row>
    <row r="64" spans="1:5" x14ac:dyDescent="0.25">
      <c r="A64" s="83"/>
      <c r="B64" s="81" t="s">
        <v>44</v>
      </c>
      <c r="E64" s="79">
        <v>787</v>
      </c>
    </row>
    <row r="65" spans="1:5" x14ac:dyDescent="0.25">
      <c r="A65" s="83" t="s">
        <v>43</v>
      </c>
      <c r="B65" s="81" t="s">
        <v>74</v>
      </c>
    </row>
    <row r="66" spans="1:5" x14ac:dyDescent="0.25">
      <c r="A66" s="83"/>
      <c r="B66" s="81" t="s">
        <v>44</v>
      </c>
    </row>
    <row r="67" spans="1:5" x14ac:dyDescent="0.25">
      <c r="A67" s="83" t="s">
        <v>14</v>
      </c>
      <c r="B67" s="81" t="s">
        <v>74</v>
      </c>
      <c r="E67" s="79">
        <v>651</v>
      </c>
    </row>
    <row r="68" spans="1:5" x14ac:dyDescent="0.25">
      <c r="A68" s="83"/>
      <c r="B68" s="81" t="s">
        <v>44</v>
      </c>
      <c r="E68" s="79">
        <v>634</v>
      </c>
    </row>
    <row r="69" spans="1:5" x14ac:dyDescent="0.25">
      <c r="A69" s="83" t="s">
        <v>11</v>
      </c>
      <c r="B69" s="81" t="s">
        <v>74</v>
      </c>
      <c r="E69" s="79">
        <v>788</v>
      </c>
    </row>
    <row r="70" spans="1:5" x14ac:dyDescent="0.25">
      <c r="A70" s="83"/>
      <c r="B70" s="81" t="s">
        <v>44</v>
      </c>
      <c r="E70" s="79">
        <v>746</v>
      </c>
    </row>
    <row r="71" spans="1:5" x14ac:dyDescent="0.25">
      <c r="A71" s="83" t="s">
        <v>38</v>
      </c>
      <c r="B71" s="81" t="s">
        <v>74</v>
      </c>
    </row>
    <row r="72" spans="1:5" x14ac:dyDescent="0.25">
      <c r="A72" s="83"/>
      <c r="B72" s="81" t="s">
        <v>44</v>
      </c>
    </row>
    <row r="73" spans="1:5" x14ac:dyDescent="0.25">
      <c r="A73" s="83" t="s">
        <v>10</v>
      </c>
      <c r="B73" s="81" t="s">
        <v>74</v>
      </c>
    </row>
    <row r="74" spans="1:5" x14ac:dyDescent="0.25">
      <c r="A74" s="83"/>
      <c r="B74" s="81" t="s">
        <v>44</v>
      </c>
    </row>
    <row r="75" spans="1:5" x14ac:dyDescent="0.25">
      <c r="A75" s="85" t="s">
        <v>63</v>
      </c>
      <c r="B75" s="81" t="s">
        <v>74</v>
      </c>
    </row>
    <row r="76" spans="1:5" x14ac:dyDescent="0.25">
      <c r="A76" s="85"/>
      <c r="B76" s="81" t="s">
        <v>44</v>
      </c>
    </row>
    <row r="77" spans="1:5" x14ac:dyDescent="0.25">
      <c r="A77" s="83" t="s">
        <v>48</v>
      </c>
      <c r="B77" s="81" t="s">
        <v>74</v>
      </c>
    </row>
    <row r="78" spans="1:5" x14ac:dyDescent="0.25">
      <c r="A78" s="83"/>
      <c r="B78" s="81" t="s">
        <v>44</v>
      </c>
    </row>
    <row r="79" spans="1:5" x14ac:dyDescent="0.25">
      <c r="A79" s="83" t="s">
        <v>7</v>
      </c>
      <c r="B79" s="81" t="s">
        <v>74</v>
      </c>
    </row>
    <row r="80" spans="1:5" x14ac:dyDescent="0.25">
      <c r="A80" s="83"/>
      <c r="B80" s="81" t="s">
        <v>44</v>
      </c>
      <c r="D80" s="79">
        <v>642</v>
      </c>
    </row>
    <row r="81" spans="1:5" x14ac:dyDescent="0.25">
      <c r="A81" s="83" t="s">
        <v>5</v>
      </c>
      <c r="B81" s="81" t="s">
        <v>74</v>
      </c>
      <c r="D81" s="79">
        <v>827</v>
      </c>
      <c r="E81" s="79">
        <v>826</v>
      </c>
    </row>
    <row r="82" spans="1:5" x14ac:dyDescent="0.25">
      <c r="A82" s="83"/>
      <c r="B82" s="81" t="s">
        <v>44</v>
      </c>
      <c r="D82" s="79">
        <v>799</v>
      </c>
      <c r="E82" s="79">
        <v>823</v>
      </c>
    </row>
    <row r="83" spans="1:5" x14ac:dyDescent="0.25">
      <c r="A83" s="83" t="s">
        <v>39</v>
      </c>
      <c r="B83" s="81" t="s">
        <v>74</v>
      </c>
    </row>
    <row r="84" spans="1:5" x14ac:dyDescent="0.25">
      <c r="A84" s="83"/>
      <c r="B84" s="81" t="s">
        <v>44</v>
      </c>
    </row>
    <row r="85" spans="1:5" x14ac:dyDescent="0.25">
      <c r="A85" s="83" t="s">
        <v>40</v>
      </c>
      <c r="B85" s="81" t="s">
        <v>74</v>
      </c>
    </row>
    <row r="86" spans="1:5" x14ac:dyDescent="0.25">
      <c r="A86" s="83"/>
      <c r="B86" s="81" t="s">
        <v>44</v>
      </c>
    </row>
    <row r="87" spans="1:5" x14ac:dyDescent="0.25">
      <c r="A87" s="85" t="s">
        <v>64</v>
      </c>
      <c r="B87" s="81" t="s">
        <v>74</v>
      </c>
    </row>
    <row r="88" spans="1:5" x14ac:dyDescent="0.25">
      <c r="A88" s="85"/>
      <c r="B88" s="81" t="s">
        <v>44</v>
      </c>
    </row>
    <row r="89" spans="1:5" x14ac:dyDescent="0.25">
      <c r="A89" s="85" t="s">
        <v>65</v>
      </c>
      <c r="B89" s="81" t="s">
        <v>74</v>
      </c>
    </row>
    <row r="90" spans="1:5" x14ac:dyDescent="0.25">
      <c r="A90" s="86"/>
      <c r="B90" s="81" t="s">
        <v>44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67B8-550A-4F01-82E0-45581454D214}">
  <dimension ref="A1:E90"/>
  <sheetViews>
    <sheetView topLeftCell="A61" workbookViewId="0">
      <selection activeCell="Z52" sqref="Z52"/>
    </sheetView>
  </sheetViews>
  <sheetFormatPr defaultRowHeight="15" x14ac:dyDescent="0.25"/>
  <cols>
    <col min="1" max="2" width="11" style="79" customWidth="1"/>
    <col min="3" max="4" width="25" style="79" customWidth="1"/>
    <col min="5" max="5" width="28.7109375" style="79" bestFit="1" customWidth="1"/>
    <col min="6" max="13" width="25" style="79" customWidth="1"/>
    <col min="14" max="16384" width="9.140625" style="79"/>
  </cols>
  <sheetData>
    <row r="1" spans="1:5" x14ac:dyDescent="0.25">
      <c r="C1" s="79" t="s">
        <v>73</v>
      </c>
    </row>
    <row r="2" spans="1:5" x14ac:dyDescent="0.25">
      <c r="C2" s="79" t="s">
        <v>86</v>
      </c>
      <c r="D2" s="79" t="s">
        <v>87</v>
      </c>
      <c r="E2" s="79" t="s">
        <v>88</v>
      </c>
    </row>
    <row r="3" spans="1:5" x14ac:dyDescent="0.25">
      <c r="A3" s="80" t="s">
        <v>25</v>
      </c>
      <c r="B3" s="81" t="s">
        <v>74</v>
      </c>
      <c r="D3" s="79">
        <v>721</v>
      </c>
    </row>
    <row r="4" spans="1:5" x14ac:dyDescent="0.25">
      <c r="A4" s="80"/>
      <c r="B4" s="81" t="s">
        <v>44</v>
      </c>
      <c r="D4" s="79">
        <v>626</v>
      </c>
    </row>
    <row r="5" spans="1:5" x14ac:dyDescent="0.25">
      <c r="A5" s="80" t="s">
        <v>13</v>
      </c>
      <c r="B5" s="81" t="s">
        <v>74</v>
      </c>
      <c r="C5" s="79">
        <v>716</v>
      </c>
      <c r="D5" s="79">
        <v>676</v>
      </c>
      <c r="E5" s="79">
        <v>740</v>
      </c>
    </row>
    <row r="6" spans="1:5" x14ac:dyDescent="0.25">
      <c r="A6" s="80"/>
      <c r="B6" s="81" t="s">
        <v>44</v>
      </c>
      <c r="C6" s="79">
        <v>686</v>
      </c>
      <c r="D6" s="79">
        <v>608</v>
      </c>
      <c r="E6" s="79">
        <v>733</v>
      </c>
    </row>
    <row r="7" spans="1:5" x14ac:dyDescent="0.25">
      <c r="A7" s="80" t="s">
        <v>24</v>
      </c>
      <c r="B7" s="81" t="s">
        <v>74</v>
      </c>
      <c r="E7" s="79">
        <v>798</v>
      </c>
    </row>
    <row r="8" spans="1:5" x14ac:dyDescent="0.25">
      <c r="A8" s="80"/>
      <c r="B8" s="81" t="s">
        <v>44</v>
      </c>
      <c r="D8" s="79">
        <v>757</v>
      </c>
      <c r="E8" s="79">
        <v>742</v>
      </c>
    </row>
    <row r="9" spans="1:5" x14ac:dyDescent="0.25">
      <c r="A9" s="80" t="s">
        <v>27</v>
      </c>
      <c r="B9" s="81" t="s">
        <v>74</v>
      </c>
    </row>
    <row r="10" spans="1:5" x14ac:dyDescent="0.25">
      <c r="A10" s="80"/>
      <c r="B10" s="81" t="s">
        <v>44</v>
      </c>
    </row>
    <row r="11" spans="1:5" x14ac:dyDescent="0.25">
      <c r="A11" s="80" t="s">
        <v>26</v>
      </c>
      <c r="B11" s="81" t="s">
        <v>74</v>
      </c>
    </row>
    <row r="12" spans="1:5" x14ac:dyDescent="0.25">
      <c r="A12" s="80"/>
      <c r="B12" s="81" t="s">
        <v>44</v>
      </c>
      <c r="D12" s="79">
        <v>745</v>
      </c>
    </row>
    <row r="13" spans="1:5" x14ac:dyDescent="0.25">
      <c r="A13" s="80" t="s">
        <v>32</v>
      </c>
      <c r="B13" s="81" t="s">
        <v>74</v>
      </c>
    </row>
    <row r="14" spans="1:5" x14ac:dyDescent="0.25">
      <c r="A14" s="80"/>
      <c r="B14" s="81" t="s">
        <v>44</v>
      </c>
      <c r="D14" s="79">
        <v>768</v>
      </c>
    </row>
    <row r="15" spans="1:5" x14ac:dyDescent="0.25">
      <c r="A15" s="80" t="s">
        <v>4</v>
      </c>
      <c r="B15" s="81" t="s">
        <v>74</v>
      </c>
    </row>
    <row r="16" spans="1:5" x14ac:dyDescent="0.25">
      <c r="A16" s="80"/>
      <c r="B16" s="81" t="s">
        <v>44</v>
      </c>
      <c r="D16" s="79">
        <v>827</v>
      </c>
    </row>
    <row r="17" spans="1:4" x14ac:dyDescent="0.25">
      <c r="A17" s="82" t="s">
        <v>52</v>
      </c>
      <c r="B17" s="81" t="s">
        <v>74</v>
      </c>
    </row>
    <row r="18" spans="1:4" x14ac:dyDescent="0.25">
      <c r="A18" s="82"/>
      <c r="B18" s="81" t="s">
        <v>44</v>
      </c>
    </row>
    <row r="19" spans="1:4" x14ac:dyDescent="0.25">
      <c r="A19" s="82" t="s">
        <v>50</v>
      </c>
      <c r="B19" s="81" t="s">
        <v>74</v>
      </c>
    </row>
    <row r="20" spans="1:4" x14ac:dyDescent="0.25">
      <c r="A20" s="82"/>
      <c r="B20" s="81" t="s">
        <v>44</v>
      </c>
    </row>
    <row r="21" spans="1:4" x14ac:dyDescent="0.25">
      <c r="A21" s="82" t="s">
        <v>51</v>
      </c>
      <c r="B21" s="81" t="s">
        <v>74</v>
      </c>
    </row>
    <row r="22" spans="1:4" x14ac:dyDescent="0.25">
      <c r="A22" s="82"/>
      <c r="B22" s="81" t="s">
        <v>44</v>
      </c>
    </row>
    <row r="23" spans="1:4" x14ac:dyDescent="0.25">
      <c r="A23" s="80" t="s">
        <v>28</v>
      </c>
      <c r="B23" s="81" t="s">
        <v>74</v>
      </c>
    </row>
    <row r="24" spans="1:4" x14ac:dyDescent="0.25">
      <c r="A24" s="80"/>
      <c r="B24" s="81" t="s">
        <v>44</v>
      </c>
    </row>
    <row r="25" spans="1:4" x14ac:dyDescent="0.25">
      <c r="A25" s="80" t="s">
        <v>29</v>
      </c>
      <c r="B25" s="81" t="s">
        <v>74</v>
      </c>
    </row>
    <row r="26" spans="1:4" x14ac:dyDescent="0.25">
      <c r="A26" s="80"/>
      <c r="B26" s="81" t="s">
        <v>44</v>
      </c>
    </row>
    <row r="27" spans="1:4" x14ac:dyDescent="0.25">
      <c r="A27" s="82" t="s">
        <v>67</v>
      </c>
      <c r="B27" s="81" t="s">
        <v>74</v>
      </c>
    </row>
    <row r="28" spans="1:4" x14ac:dyDescent="0.25">
      <c r="A28" s="82"/>
      <c r="B28" s="81" t="s">
        <v>44</v>
      </c>
    </row>
    <row r="29" spans="1:4" x14ac:dyDescent="0.25">
      <c r="A29" s="82" t="s">
        <v>66</v>
      </c>
      <c r="B29" s="81" t="s">
        <v>74</v>
      </c>
    </row>
    <row r="30" spans="1:4" x14ac:dyDescent="0.25">
      <c r="A30" s="82"/>
      <c r="B30" s="81" t="s">
        <v>44</v>
      </c>
    </row>
    <row r="31" spans="1:4" x14ac:dyDescent="0.25">
      <c r="A31" s="80" t="s">
        <v>30</v>
      </c>
      <c r="B31" s="81" t="s">
        <v>74</v>
      </c>
      <c r="D31" s="79">
        <v>659</v>
      </c>
    </row>
    <row r="32" spans="1:4" x14ac:dyDescent="0.25">
      <c r="A32" s="80"/>
      <c r="B32" s="81" t="s">
        <v>44</v>
      </c>
      <c r="D32" s="79">
        <v>627</v>
      </c>
    </row>
    <row r="33" spans="1:5" x14ac:dyDescent="0.25">
      <c r="A33" s="80" t="s">
        <v>15</v>
      </c>
      <c r="B33" s="81" t="s">
        <v>74</v>
      </c>
      <c r="E33" s="79">
        <v>816</v>
      </c>
    </row>
    <row r="34" spans="1:5" x14ac:dyDescent="0.25">
      <c r="A34" s="80"/>
      <c r="B34" s="81" t="s">
        <v>44</v>
      </c>
      <c r="D34" s="79">
        <v>757</v>
      </c>
      <c r="E34" s="79">
        <v>763</v>
      </c>
    </row>
    <row r="35" spans="1:5" x14ac:dyDescent="0.25">
      <c r="A35" s="80" t="s">
        <v>31</v>
      </c>
      <c r="B35" s="81" t="s">
        <v>74</v>
      </c>
    </row>
    <row r="36" spans="1:5" x14ac:dyDescent="0.25">
      <c r="A36" s="80"/>
      <c r="B36" s="81" t="s">
        <v>44</v>
      </c>
      <c r="D36" s="79">
        <v>726</v>
      </c>
    </row>
    <row r="37" spans="1:5" x14ac:dyDescent="0.25">
      <c r="A37" s="80" t="s">
        <v>6</v>
      </c>
      <c r="B37" s="81" t="s">
        <v>74</v>
      </c>
      <c r="E37" s="79">
        <v>806</v>
      </c>
    </row>
    <row r="38" spans="1:5" x14ac:dyDescent="0.25">
      <c r="A38" s="80"/>
      <c r="B38" s="81" t="s">
        <v>44</v>
      </c>
      <c r="E38" s="79">
        <v>766</v>
      </c>
    </row>
    <row r="39" spans="1:5" x14ac:dyDescent="0.25">
      <c r="A39" s="83" t="s">
        <v>12</v>
      </c>
      <c r="B39" s="81" t="s">
        <v>74</v>
      </c>
      <c r="C39" s="79">
        <v>650</v>
      </c>
    </row>
    <row r="40" spans="1:5" x14ac:dyDescent="0.25">
      <c r="A40" s="83"/>
      <c r="B40" s="81" t="s">
        <v>44</v>
      </c>
      <c r="C40" s="79">
        <v>650</v>
      </c>
      <c r="D40" s="79">
        <v>589</v>
      </c>
    </row>
    <row r="41" spans="1:5" x14ac:dyDescent="0.25">
      <c r="A41" s="83" t="s">
        <v>8</v>
      </c>
      <c r="B41" s="81" t="s">
        <v>74</v>
      </c>
      <c r="C41" s="79">
        <v>779</v>
      </c>
      <c r="D41" s="79">
        <v>746</v>
      </c>
    </row>
    <row r="42" spans="1:5" x14ac:dyDescent="0.25">
      <c r="A42" s="83"/>
      <c r="B42" s="81" t="s">
        <v>44</v>
      </c>
      <c r="C42" s="79">
        <v>714</v>
      </c>
      <c r="D42" s="79">
        <v>694</v>
      </c>
    </row>
    <row r="43" spans="1:5" x14ac:dyDescent="0.25">
      <c r="A43" s="83" t="s">
        <v>16</v>
      </c>
      <c r="B43" s="81" t="s">
        <v>74</v>
      </c>
    </row>
    <row r="44" spans="1:5" x14ac:dyDescent="0.25">
      <c r="A44" s="83"/>
      <c r="B44" s="81" t="s">
        <v>44</v>
      </c>
    </row>
    <row r="45" spans="1:5" x14ac:dyDescent="0.25">
      <c r="A45" s="83" t="s">
        <v>9</v>
      </c>
      <c r="B45" s="81" t="s">
        <v>74</v>
      </c>
    </row>
    <row r="46" spans="1:5" x14ac:dyDescent="0.25">
      <c r="A46" s="83"/>
      <c r="B46" s="81" t="s">
        <v>44</v>
      </c>
    </row>
    <row r="47" spans="1:5" x14ac:dyDescent="0.25">
      <c r="A47" s="83" t="s">
        <v>49</v>
      </c>
      <c r="B47" s="81" t="s">
        <v>74</v>
      </c>
    </row>
    <row r="48" spans="1:5" x14ac:dyDescent="0.25">
      <c r="A48" s="83"/>
      <c r="B48" s="81" t="s">
        <v>44</v>
      </c>
    </row>
    <row r="49" spans="1:5" x14ac:dyDescent="0.25">
      <c r="A49" s="83" t="s">
        <v>33</v>
      </c>
      <c r="B49" s="81" t="s">
        <v>74</v>
      </c>
    </row>
    <row r="50" spans="1:5" x14ac:dyDescent="0.25">
      <c r="A50" s="83"/>
      <c r="B50" s="81" t="s">
        <v>44</v>
      </c>
    </row>
    <row r="51" spans="1:5" x14ac:dyDescent="0.25">
      <c r="A51" s="84" t="s">
        <v>3</v>
      </c>
      <c r="B51" s="81" t="s">
        <v>74</v>
      </c>
      <c r="D51" s="79">
        <v>872</v>
      </c>
      <c r="E51" s="79">
        <v>870</v>
      </c>
    </row>
    <row r="52" spans="1:5" x14ac:dyDescent="0.25">
      <c r="A52" s="84"/>
      <c r="B52" s="81" t="s">
        <v>44</v>
      </c>
      <c r="C52" s="79">
        <v>860</v>
      </c>
      <c r="D52" s="79">
        <v>834</v>
      </c>
      <c r="E52" s="79">
        <v>841</v>
      </c>
    </row>
    <row r="53" spans="1:5" x14ac:dyDescent="0.25">
      <c r="A53" s="83" t="s">
        <v>34</v>
      </c>
      <c r="B53" s="81" t="s">
        <v>74</v>
      </c>
    </row>
    <row r="54" spans="1:5" x14ac:dyDescent="0.25">
      <c r="A54" s="83"/>
      <c r="B54" s="81" t="s">
        <v>44</v>
      </c>
    </row>
    <row r="55" spans="1:5" x14ac:dyDescent="0.25">
      <c r="A55" s="83" t="s">
        <v>35</v>
      </c>
      <c r="B55" s="81" t="s">
        <v>74</v>
      </c>
    </row>
    <row r="56" spans="1:5" x14ac:dyDescent="0.25">
      <c r="A56" s="83"/>
      <c r="B56" s="81" t="s">
        <v>44</v>
      </c>
      <c r="C56" s="79">
        <v>824</v>
      </c>
    </row>
    <row r="57" spans="1:5" x14ac:dyDescent="0.25">
      <c r="A57" s="83" t="s">
        <v>36</v>
      </c>
      <c r="B57" s="81" t="s">
        <v>74</v>
      </c>
    </row>
    <row r="58" spans="1:5" x14ac:dyDescent="0.25">
      <c r="A58" s="83"/>
      <c r="B58" s="81" t="s">
        <v>44</v>
      </c>
    </row>
    <row r="59" spans="1:5" x14ac:dyDescent="0.25">
      <c r="A59" s="83" t="s">
        <v>37</v>
      </c>
      <c r="B59" s="81" t="s">
        <v>74</v>
      </c>
      <c r="C59" s="79">
        <v>865</v>
      </c>
      <c r="D59" s="79">
        <v>830</v>
      </c>
      <c r="E59" s="79">
        <v>842</v>
      </c>
    </row>
    <row r="60" spans="1:5" x14ac:dyDescent="0.25">
      <c r="A60" s="83"/>
      <c r="B60" s="81" t="s">
        <v>44</v>
      </c>
      <c r="C60" s="79">
        <v>852</v>
      </c>
      <c r="D60" s="79">
        <v>796</v>
      </c>
      <c r="E60" s="79">
        <v>809</v>
      </c>
    </row>
    <row r="61" spans="1:5" x14ac:dyDescent="0.25">
      <c r="A61" s="83" t="s">
        <v>47</v>
      </c>
      <c r="B61" s="81" t="s">
        <v>74</v>
      </c>
    </row>
    <row r="62" spans="1:5" x14ac:dyDescent="0.25">
      <c r="A62" s="83"/>
      <c r="B62" s="81" t="s">
        <v>44</v>
      </c>
    </row>
    <row r="63" spans="1:5" x14ac:dyDescent="0.25">
      <c r="A63" s="83" t="s">
        <v>42</v>
      </c>
      <c r="B63" s="81" t="s">
        <v>74</v>
      </c>
    </row>
    <row r="64" spans="1:5" x14ac:dyDescent="0.25">
      <c r="A64" s="83"/>
      <c r="B64" s="81" t="s">
        <v>44</v>
      </c>
    </row>
    <row r="65" spans="1:5" x14ac:dyDescent="0.25">
      <c r="A65" s="83" t="s">
        <v>43</v>
      </c>
      <c r="B65" s="81" t="s">
        <v>74</v>
      </c>
    </row>
    <row r="66" spans="1:5" x14ac:dyDescent="0.25">
      <c r="A66" s="83"/>
      <c r="B66" s="81" t="s">
        <v>44</v>
      </c>
    </row>
    <row r="67" spans="1:5" x14ac:dyDescent="0.25">
      <c r="A67" s="83" t="s">
        <v>14</v>
      </c>
      <c r="B67" s="81" t="s">
        <v>74</v>
      </c>
      <c r="E67" s="79">
        <v>773</v>
      </c>
    </row>
    <row r="68" spans="1:5" x14ac:dyDescent="0.25">
      <c r="A68" s="83"/>
      <c r="B68" s="81" t="s">
        <v>44</v>
      </c>
      <c r="E68" s="79">
        <v>706</v>
      </c>
    </row>
    <row r="69" spans="1:5" x14ac:dyDescent="0.25">
      <c r="A69" s="83" t="s">
        <v>11</v>
      </c>
      <c r="B69" s="81" t="s">
        <v>74</v>
      </c>
      <c r="C69" s="79">
        <v>733</v>
      </c>
      <c r="E69" s="79">
        <v>763</v>
      </c>
    </row>
    <row r="70" spans="1:5" x14ac:dyDescent="0.25">
      <c r="A70" s="83"/>
      <c r="B70" s="81" t="s">
        <v>44</v>
      </c>
      <c r="C70" s="79">
        <v>717</v>
      </c>
      <c r="D70" s="79">
        <v>557</v>
      </c>
      <c r="E70" s="79">
        <v>743</v>
      </c>
    </row>
    <row r="71" spans="1:5" x14ac:dyDescent="0.25">
      <c r="A71" s="83" t="s">
        <v>38</v>
      </c>
      <c r="B71" s="81" t="s">
        <v>74</v>
      </c>
    </row>
    <row r="72" spans="1:5" x14ac:dyDescent="0.25">
      <c r="A72" s="83"/>
      <c r="B72" s="81" t="s">
        <v>44</v>
      </c>
      <c r="C72" s="79">
        <v>563</v>
      </c>
    </row>
    <row r="73" spans="1:5" x14ac:dyDescent="0.25">
      <c r="A73" s="83" t="s">
        <v>10</v>
      </c>
      <c r="B73" s="81" t="s">
        <v>74</v>
      </c>
    </row>
    <row r="74" spans="1:5" x14ac:dyDescent="0.25">
      <c r="A74" s="83"/>
      <c r="B74" s="81" t="s">
        <v>44</v>
      </c>
      <c r="C74" s="79">
        <v>731</v>
      </c>
    </row>
    <row r="75" spans="1:5" x14ac:dyDescent="0.25">
      <c r="A75" s="85" t="s">
        <v>63</v>
      </c>
      <c r="B75" s="81" t="s">
        <v>74</v>
      </c>
    </row>
    <row r="76" spans="1:5" x14ac:dyDescent="0.25">
      <c r="A76" s="85"/>
      <c r="B76" s="81" t="s">
        <v>44</v>
      </c>
    </row>
    <row r="77" spans="1:5" x14ac:dyDescent="0.25">
      <c r="A77" s="83" t="s">
        <v>48</v>
      </c>
      <c r="B77" s="81" t="s">
        <v>74</v>
      </c>
    </row>
    <row r="78" spans="1:5" x14ac:dyDescent="0.25">
      <c r="A78" s="83"/>
      <c r="B78" s="81" t="s">
        <v>44</v>
      </c>
      <c r="C78" s="79">
        <v>679</v>
      </c>
    </row>
    <row r="79" spans="1:5" x14ac:dyDescent="0.25">
      <c r="A79" s="83" t="s">
        <v>7</v>
      </c>
      <c r="B79" s="81" t="s">
        <v>74</v>
      </c>
    </row>
    <row r="80" spans="1:5" x14ac:dyDescent="0.25">
      <c r="A80" s="83"/>
      <c r="B80" s="81" t="s">
        <v>44</v>
      </c>
    </row>
    <row r="81" spans="1:5" x14ac:dyDescent="0.25">
      <c r="A81" s="83" t="s">
        <v>5</v>
      </c>
      <c r="B81" s="81" t="s">
        <v>74</v>
      </c>
      <c r="D81" s="79">
        <v>832</v>
      </c>
      <c r="E81" s="79">
        <v>833</v>
      </c>
    </row>
    <row r="82" spans="1:5" x14ac:dyDescent="0.25">
      <c r="A82" s="83"/>
      <c r="B82" s="81" t="s">
        <v>44</v>
      </c>
      <c r="C82" s="79">
        <v>803</v>
      </c>
      <c r="D82" s="79">
        <v>755</v>
      </c>
      <c r="E82" s="79">
        <v>801</v>
      </c>
    </row>
    <row r="83" spans="1:5" x14ac:dyDescent="0.25">
      <c r="A83" s="83" t="s">
        <v>39</v>
      </c>
      <c r="B83" s="81" t="s">
        <v>74</v>
      </c>
    </row>
    <row r="84" spans="1:5" x14ac:dyDescent="0.25">
      <c r="A84" s="83"/>
      <c r="B84" s="81" t="s">
        <v>44</v>
      </c>
    </row>
    <row r="85" spans="1:5" x14ac:dyDescent="0.25">
      <c r="A85" s="83" t="s">
        <v>40</v>
      </c>
      <c r="B85" s="81" t="s">
        <v>74</v>
      </c>
    </row>
    <row r="86" spans="1:5" x14ac:dyDescent="0.25">
      <c r="A86" s="83"/>
      <c r="B86" s="81" t="s">
        <v>44</v>
      </c>
      <c r="C86" s="79">
        <v>632</v>
      </c>
      <c r="D86" s="79">
        <v>661</v>
      </c>
    </row>
    <row r="87" spans="1:5" x14ac:dyDescent="0.25">
      <c r="A87" s="85" t="s">
        <v>64</v>
      </c>
      <c r="B87" s="81" t="s">
        <v>74</v>
      </c>
    </row>
    <row r="88" spans="1:5" x14ac:dyDescent="0.25">
      <c r="A88" s="85"/>
      <c r="B88" s="81" t="s">
        <v>44</v>
      </c>
    </row>
    <row r="89" spans="1:5" x14ac:dyDescent="0.25">
      <c r="A89" s="85" t="s">
        <v>65</v>
      </c>
      <c r="B89" s="81" t="s">
        <v>74</v>
      </c>
      <c r="D89" s="79">
        <v>727</v>
      </c>
    </row>
    <row r="90" spans="1:5" x14ac:dyDescent="0.25">
      <c r="A90" s="86"/>
      <c r="B90" s="81" t="s">
        <v>44</v>
      </c>
      <c r="D90" s="79">
        <v>676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0"/>
  <sheetViews>
    <sheetView workbookViewId="0">
      <selection activeCell="Z52" sqref="Z52"/>
    </sheetView>
  </sheetViews>
  <sheetFormatPr defaultRowHeight="15" x14ac:dyDescent="0.25"/>
  <cols>
    <col min="1" max="2" width="11" customWidth="1"/>
    <col min="3" max="10" width="18.7109375" style="56" customWidth="1"/>
    <col min="11" max="13" width="11" customWidth="1"/>
  </cols>
  <sheetData>
    <row r="1" spans="1:7" x14ac:dyDescent="0.25">
      <c r="C1" s="56" t="s">
        <v>73</v>
      </c>
    </row>
    <row r="2" spans="1:7" x14ac:dyDescent="0.25">
      <c r="C2" s="56" t="s">
        <v>80</v>
      </c>
      <c r="D2" s="56" t="s">
        <v>81</v>
      </c>
      <c r="E2" s="56" t="s">
        <v>82</v>
      </c>
      <c r="F2" s="56" t="s">
        <v>83</v>
      </c>
      <c r="G2" s="56" t="s">
        <v>84</v>
      </c>
    </row>
    <row r="3" spans="1:7" x14ac:dyDescent="0.25">
      <c r="A3" s="65" t="s">
        <v>25</v>
      </c>
      <c r="B3" s="48" t="s">
        <v>74</v>
      </c>
      <c r="C3" s="56">
        <v>739</v>
      </c>
      <c r="D3" s="56">
        <v>724</v>
      </c>
      <c r="E3" s="56">
        <v>698</v>
      </c>
      <c r="F3" s="56">
        <v>703</v>
      </c>
    </row>
    <row r="4" spans="1:7" x14ac:dyDescent="0.25">
      <c r="A4" s="65"/>
      <c r="B4" s="48" t="s">
        <v>44</v>
      </c>
      <c r="C4" s="56">
        <v>739</v>
      </c>
      <c r="D4" s="56">
        <v>667</v>
      </c>
      <c r="E4" s="56">
        <v>698</v>
      </c>
      <c r="F4" s="56">
        <v>703</v>
      </c>
    </row>
    <row r="5" spans="1:7" x14ac:dyDescent="0.25">
      <c r="A5" s="65" t="s">
        <v>13</v>
      </c>
      <c r="B5" s="48" t="s">
        <v>74</v>
      </c>
      <c r="C5" s="56">
        <v>741</v>
      </c>
      <c r="D5" s="56">
        <v>698</v>
      </c>
      <c r="G5" s="56">
        <v>680</v>
      </c>
    </row>
    <row r="6" spans="1:7" x14ac:dyDescent="0.25">
      <c r="A6" s="65"/>
      <c r="B6" s="48" t="s">
        <v>44</v>
      </c>
      <c r="C6" s="56">
        <v>741</v>
      </c>
      <c r="D6" s="56">
        <v>671</v>
      </c>
      <c r="G6" s="56">
        <v>653</v>
      </c>
    </row>
    <row r="7" spans="1:7" x14ac:dyDescent="0.25">
      <c r="A7" s="65" t="s">
        <v>24</v>
      </c>
      <c r="B7" s="48" t="s">
        <v>74</v>
      </c>
      <c r="C7" s="56">
        <v>741</v>
      </c>
      <c r="D7" s="56">
        <v>709</v>
      </c>
      <c r="F7" s="56">
        <v>788</v>
      </c>
      <c r="G7" s="56">
        <v>791</v>
      </c>
    </row>
    <row r="8" spans="1:7" x14ac:dyDescent="0.25">
      <c r="A8" s="65"/>
      <c r="B8" s="48" t="s">
        <v>44</v>
      </c>
      <c r="C8" s="56">
        <v>735</v>
      </c>
      <c r="D8" s="56">
        <v>709</v>
      </c>
      <c r="F8" s="56">
        <v>788</v>
      </c>
      <c r="G8" s="56">
        <v>791</v>
      </c>
    </row>
    <row r="9" spans="1:7" x14ac:dyDescent="0.25">
      <c r="A9" s="65" t="s">
        <v>27</v>
      </c>
      <c r="B9" s="48" t="s">
        <v>74</v>
      </c>
    </row>
    <row r="10" spans="1:7" x14ac:dyDescent="0.25">
      <c r="A10" s="65"/>
      <c r="B10" s="48" t="s">
        <v>44</v>
      </c>
    </row>
    <row r="11" spans="1:7" x14ac:dyDescent="0.25">
      <c r="A11" s="65" t="s">
        <v>26</v>
      </c>
      <c r="B11" s="48" t="s">
        <v>74</v>
      </c>
    </row>
    <row r="12" spans="1:7" x14ac:dyDescent="0.25">
      <c r="A12" s="65"/>
      <c r="B12" s="48" t="s">
        <v>44</v>
      </c>
    </row>
    <row r="13" spans="1:7" x14ac:dyDescent="0.25">
      <c r="A13" s="65" t="s">
        <v>32</v>
      </c>
      <c r="B13" s="48" t="s">
        <v>74</v>
      </c>
    </row>
    <row r="14" spans="1:7" x14ac:dyDescent="0.25">
      <c r="A14" s="65"/>
      <c r="B14" s="48" t="s">
        <v>44</v>
      </c>
    </row>
    <row r="15" spans="1:7" x14ac:dyDescent="0.25">
      <c r="A15" s="65" t="s">
        <v>4</v>
      </c>
      <c r="B15" s="48" t="s">
        <v>74</v>
      </c>
      <c r="C15" s="56">
        <v>838</v>
      </c>
      <c r="E15" s="56">
        <v>782</v>
      </c>
    </row>
    <row r="16" spans="1:7" x14ac:dyDescent="0.25">
      <c r="A16" s="65"/>
      <c r="B16" s="48" t="s">
        <v>44</v>
      </c>
      <c r="C16" s="56">
        <v>838</v>
      </c>
      <c r="E16" s="56">
        <v>782</v>
      </c>
    </row>
    <row r="17" spans="1:4" x14ac:dyDescent="0.25">
      <c r="A17" s="66" t="s">
        <v>52</v>
      </c>
      <c r="B17" s="48" t="s">
        <v>74</v>
      </c>
    </row>
    <row r="18" spans="1:4" x14ac:dyDescent="0.25">
      <c r="A18" s="66"/>
      <c r="B18" s="48" t="s">
        <v>44</v>
      </c>
    </row>
    <row r="19" spans="1:4" x14ac:dyDescent="0.25">
      <c r="A19" s="66" t="s">
        <v>50</v>
      </c>
      <c r="B19" s="48" t="s">
        <v>74</v>
      </c>
    </row>
    <row r="20" spans="1:4" x14ac:dyDescent="0.25">
      <c r="A20" s="66"/>
      <c r="B20" s="48" t="s">
        <v>44</v>
      </c>
    </row>
    <row r="21" spans="1:4" x14ac:dyDescent="0.25">
      <c r="A21" s="66" t="s">
        <v>51</v>
      </c>
      <c r="B21" s="48" t="s">
        <v>74</v>
      </c>
    </row>
    <row r="22" spans="1:4" x14ac:dyDescent="0.25">
      <c r="A22" s="66"/>
      <c r="B22" s="48" t="s">
        <v>44</v>
      </c>
    </row>
    <row r="23" spans="1:4" x14ac:dyDescent="0.25">
      <c r="A23" s="65" t="s">
        <v>28</v>
      </c>
      <c r="B23" s="48" t="s">
        <v>74</v>
      </c>
    </row>
    <row r="24" spans="1:4" x14ac:dyDescent="0.25">
      <c r="A24" s="65"/>
      <c r="B24" s="48" t="s">
        <v>44</v>
      </c>
    </row>
    <row r="25" spans="1:4" x14ac:dyDescent="0.25">
      <c r="A25" s="65" t="s">
        <v>29</v>
      </c>
      <c r="B25" s="48" t="s">
        <v>74</v>
      </c>
      <c r="D25" s="56">
        <v>401</v>
      </c>
    </row>
    <row r="26" spans="1:4" x14ac:dyDescent="0.25">
      <c r="A26" s="65"/>
      <c r="B26" s="48" t="s">
        <v>44</v>
      </c>
      <c r="D26" s="56">
        <v>344</v>
      </c>
    </row>
    <row r="27" spans="1:4" x14ac:dyDescent="0.25">
      <c r="A27" s="67" t="s">
        <v>67</v>
      </c>
      <c r="B27" s="48" t="s">
        <v>74</v>
      </c>
    </row>
    <row r="28" spans="1:4" x14ac:dyDescent="0.25">
      <c r="A28" s="67"/>
      <c r="B28" s="48" t="s">
        <v>44</v>
      </c>
    </row>
    <row r="29" spans="1:4" x14ac:dyDescent="0.25">
      <c r="A29" s="67" t="s">
        <v>66</v>
      </c>
      <c r="B29" s="48" t="s">
        <v>74</v>
      </c>
    </row>
    <row r="30" spans="1:4" x14ac:dyDescent="0.25">
      <c r="A30" s="67"/>
      <c r="B30" s="48" t="s">
        <v>44</v>
      </c>
    </row>
    <row r="31" spans="1:4" x14ac:dyDescent="0.25">
      <c r="A31" s="65" t="s">
        <v>30</v>
      </c>
      <c r="B31" s="48" t="s">
        <v>74</v>
      </c>
    </row>
    <row r="32" spans="1:4" x14ac:dyDescent="0.25">
      <c r="A32" s="65"/>
      <c r="B32" s="48" t="s">
        <v>44</v>
      </c>
    </row>
    <row r="33" spans="1:7" x14ac:dyDescent="0.25">
      <c r="A33" s="65" t="s">
        <v>15</v>
      </c>
      <c r="B33" s="48" t="s">
        <v>74</v>
      </c>
      <c r="G33" s="56">
        <v>839</v>
      </c>
    </row>
    <row r="34" spans="1:7" x14ac:dyDescent="0.25">
      <c r="A34" s="65"/>
      <c r="B34" s="48" t="s">
        <v>44</v>
      </c>
      <c r="G34" s="56">
        <v>803</v>
      </c>
    </row>
    <row r="35" spans="1:7" x14ac:dyDescent="0.25">
      <c r="A35" s="65" t="s">
        <v>31</v>
      </c>
      <c r="B35" s="48" t="s">
        <v>74</v>
      </c>
      <c r="F35" s="56">
        <v>784</v>
      </c>
      <c r="G35" s="56">
        <v>698</v>
      </c>
    </row>
    <row r="36" spans="1:7" x14ac:dyDescent="0.25">
      <c r="A36" s="65"/>
      <c r="B36" s="48" t="s">
        <v>44</v>
      </c>
      <c r="F36" s="56">
        <v>784</v>
      </c>
      <c r="G36" s="56">
        <v>658</v>
      </c>
    </row>
    <row r="37" spans="1:7" x14ac:dyDescent="0.25">
      <c r="A37" s="65" t="s">
        <v>6</v>
      </c>
      <c r="B37" s="48" t="s">
        <v>74</v>
      </c>
      <c r="G37" s="56">
        <v>709</v>
      </c>
    </row>
    <row r="38" spans="1:7" x14ac:dyDescent="0.25">
      <c r="A38" s="65"/>
      <c r="B38" s="48" t="s">
        <v>44</v>
      </c>
      <c r="G38" s="56">
        <v>699</v>
      </c>
    </row>
    <row r="39" spans="1:7" x14ac:dyDescent="0.25">
      <c r="A39" s="68" t="s">
        <v>12</v>
      </c>
      <c r="B39" s="48" t="s">
        <v>74</v>
      </c>
      <c r="C39" s="56">
        <v>521</v>
      </c>
      <c r="D39" s="73">
        <v>267</v>
      </c>
      <c r="F39" s="56">
        <v>705</v>
      </c>
    </row>
    <row r="40" spans="1:7" x14ac:dyDescent="0.25">
      <c r="A40" s="68"/>
      <c r="B40" s="48" t="s">
        <v>44</v>
      </c>
      <c r="C40" s="56">
        <v>521</v>
      </c>
      <c r="D40" s="73">
        <v>267</v>
      </c>
      <c r="F40" s="56">
        <v>678</v>
      </c>
    </row>
    <row r="41" spans="1:7" x14ac:dyDescent="0.25">
      <c r="A41" s="68" t="s">
        <v>8</v>
      </c>
      <c r="B41" s="48" t="s">
        <v>74</v>
      </c>
      <c r="C41" s="56">
        <v>804</v>
      </c>
      <c r="D41" s="56">
        <v>721</v>
      </c>
      <c r="E41" s="56">
        <v>684</v>
      </c>
      <c r="F41" s="56">
        <v>686</v>
      </c>
    </row>
    <row r="42" spans="1:7" x14ac:dyDescent="0.25">
      <c r="A42" s="68"/>
      <c r="B42" s="48" t="s">
        <v>44</v>
      </c>
      <c r="C42" s="56">
        <v>708</v>
      </c>
      <c r="D42" s="56">
        <v>703</v>
      </c>
      <c r="E42" s="56">
        <v>656</v>
      </c>
      <c r="F42" s="56">
        <v>643</v>
      </c>
    </row>
    <row r="43" spans="1:7" x14ac:dyDescent="0.25">
      <c r="A43" s="68" t="s">
        <v>16</v>
      </c>
      <c r="B43" s="48" t="s">
        <v>74</v>
      </c>
    </row>
    <row r="44" spans="1:7" x14ac:dyDescent="0.25">
      <c r="A44" s="68"/>
      <c r="B44" s="48" t="s">
        <v>44</v>
      </c>
    </row>
    <row r="45" spans="1:7" x14ac:dyDescent="0.25">
      <c r="A45" s="68" t="s">
        <v>9</v>
      </c>
      <c r="B45" s="48" t="s">
        <v>74</v>
      </c>
      <c r="C45" s="56">
        <v>675</v>
      </c>
      <c r="D45" s="56">
        <v>566</v>
      </c>
    </row>
    <row r="46" spans="1:7" x14ac:dyDescent="0.25">
      <c r="A46" s="68"/>
      <c r="B46" s="48" t="s">
        <v>44</v>
      </c>
      <c r="C46" s="56">
        <v>660</v>
      </c>
      <c r="D46" s="56">
        <v>566</v>
      </c>
    </row>
    <row r="47" spans="1:7" x14ac:dyDescent="0.25">
      <c r="A47" s="68" t="s">
        <v>49</v>
      </c>
      <c r="B47" s="48" t="s">
        <v>74</v>
      </c>
      <c r="C47" s="56">
        <v>675</v>
      </c>
    </row>
    <row r="48" spans="1:7" x14ac:dyDescent="0.25">
      <c r="A48" s="68"/>
      <c r="B48" s="48" t="s">
        <v>44</v>
      </c>
      <c r="C48" s="56">
        <v>660</v>
      </c>
    </row>
    <row r="49" spans="1:7" x14ac:dyDescent="0.25">
      <c r="A49" s="68" t="s">
        <v>33</v>
      </c>
      <c r="B49" s="48" t="s">
        <v>74</v>
      </c>
    </row>
    <row r="50" spans="1:7" x14ac:dyDescent="0.25">
      <c r="A50" s="68"/>
      <c r="B50" s="48" t="s">
        <v>44</v>
      </c>
    </row>
    <row r="51" spans="1:7" x14ac:dyDescent="0.25">
      <c r="A51" s="69" t="s">
        <v>3</v>
      </c>
      <c r="B51" s="48" t="s">
        <v>74</v>
      </c>
      <c r="C51" s="56">
        <v>856</v>
      </c>
      <c r="D51" s="56">
        <v>842</v>
      </c>
      <c r="E51" s="56">
        <v>852</v>
      </c>
      <c r="F51" s="56">
        <v>851</v>
      </c>
      <c r="G51" s="56">
        <v>854</v>
      </c>
    </row>
    <row r="52" spans="1:7" x14ac:dyDescent="0.25">
      <c r="A52" s="69"/>
      <c r="B52" s="48" t="s">
        <v>44</v>
      </c>
      <c r="C52" s="56">
        <v>847</v>
      </c>
      <c r="D52" s="56">
        <v>836</v>
      </c>
      <c r="E52" s="56">
        <v>838</v>
      </c>
      <c r="F52" s="56">
        <v>841</v>
      </c>
      <c r="G52" s="56">
        <v>841</v>
      </c>
    </row>
    <row r="53" spans="1:7" x14ac:dyDescent="0.25">
      <c r="A53" s="68" t="s">
        <v>34</v>
      </c>
      <c r="B53" s="48" t="s">
        <v>74</v>
      </c>
    </row>
    <row r="54" spans="1:7" x14ac:dyDescent="0.25">
      <c r="A54" s="68"/>
      <c r="B54" s="48" t="s">
        <v>44</v>
      </c>
    </row>
    <row r="55" spans="1:7" x14ac:dyDescent="0.25">
      <c r="A55" s="68" t="s">
        <v>35</v>
      </c>
      <c r="B55" s="48" t="s">
        <v>74</v>
      </c>
      <c r="C55" s="56">
        <v>789</v>
      </c>
      <c r="E55" s="56">
        <v>763</v>
      </c>
    </row>
    <row r="56" spans="1:7" x14ac:dyDescent="0.25">
      <c r="A56" s="68"/>
      <c r="B56" s="48" t="s">
        <v>44</v>
      </c>
      <c r="C56" s="56">
        <v>789</v>
      </c>
      <c r="E56" s="56">
        <v>738</v>
      </c>
    </row>
    <row r="57" spans="1:7" x14ac:dyDescent="0.25">
      <c r="A57" s="68" t="s">
        <v>36</v>
      </c>
      <c r="B57" s="48" t="s">
        <v>74</v>
      </c>
      <c r="C57" s="56">
        <v>787</v>
      </c>
      <c r="D57" s="56">
        <v>795</v>
      </c>
    </row>
    <row r="58" spans="1:7" x14ac:dyDescent="0.25">
      <c r="A58" s="68"/>
      <c r="B58" s="48" t="s">
        <v>44</v>
      </c>
      <c r="C58" s="56">
        <v>766</v>
      </c>
      <c r="D58" s="56">
        <v>795</v>
      </c>
    </row>
    <row r="59" spans="1:7" x14ac:dyDescent="0.25">
      <c r="A59" s="68" t="s">
        <v>37</v>
      </c>
      <c r="B59" s="48" t="s">
        <v>74</v>
      </c>
      <c r="C59" s="56">
        <v>852</v>
      </c>
      <c r="D59" s="56">
        <v>868</v>
      </c>
      <c r="G59" s="56">
        <v>821</v>
      </c>
    </row>
    <row r="60" spans="1:7" x14ac:dyDescent="0.25">
      <c r="A60" s="68"/>
      <c r="B60" s="48" t="s">
        <v>44</v>
      </c>
      <c r="C60" s="56">
        <v>811</v>
      </c>
      <c r="D60" s="56">
        <v>827</v>
      </c>
      <c r="G60" s="56">
        <v>779</v>
      </c>
    </row>
    <row r="61" spans="1:7" x14ac:dyDescent="0.25">
      <c r="A61" s="68" t="s">
        <v>47</v>
      </c>
      <c r="B61" s="48" t="s">
        <v>74</v>
      </c>
    </row>
    <row r="62" spans="1:7" x14ac:dyDescent="0.25">
      <c r="A62" s="68"/>
      <c r="B62" s="48" t="s">
        <v>44</v>
      </c>
    </row>
    <row r="63" spans="1:7" x14ac:dyDescent="0.25">
      <c r="A63" s="68" t="s">
        <v>42</v>
      </c>
      <c r="B63" s="48" t="s">
        <v>74</v>
      </c>
      <c r="D63" s="56">
        <v>800</v>
      </c>
      <c r="E63" s="56">
        <v>733</v>
      </c>
    </row>
    <row r="64" spans="1:7" x14ac:dyDescent="0.25">
      <c r="A64" s="68"/>
      <c r="B64" s="48" t="s">
        <v>44</v>
      </c>
      <c r="D64" s="56">
        <v>726</v>
      </c>
      <c r="E64" s="56">
        <v>710</v>
      </c>
    </row>
    <row r="65" spans="1:7" x14ac:dyDescent="0.25">
      <c r="A65" s="68" t="s">
        <v>43</v>
      </c>
      <c r="B65" s="48" t="s">
        <v>74</v>
      </c>
      <c r="E65" s="56">
        <v>733</v>
      </c>
    </row>
    <row r="66" spans="1:7" x14ac:dyDescent="0.25">
      <c r="A66" s="68"/>
      <c r="B66" s="48" t="s">
        <v>44</v>
      </c>
      <c r="E66" s="56">
        <v>710</v>
      </c>
    </row>
    <row r="67" spans="1:7" x14ac:dyDescent="0.25">
      <c r="A67" s="68" t="s">
        <v>14</v>
      </c>
      <c r="B67" s="48" t="s">
        <v>74</v>
      </c>
      <c r="D67" s="56">
        <v>631</v>
      </c>
      <c r="G67" s="56">
        <v>676</v>
      </c>
    </row>
    <row r="68" spans="1:7" x14ac:dyDescent="0.25">
      <c r="A68" s="68"/>
      <c r="B68" s="48" t="s">
        <v>44</v>
      </c>
      <c r="D68" s="56">
        <v>615</v>
      </c>
      <c r="G68" s="56">
        <v>632</v>
      </c>
    </row>
    <row r="69" spans="1:7" x14ac:dyDescent="0.25">
      <c r="A69" s="68" t="s">
        <v>11</v>
      </c>
      <c r="B69" s="48" t="s">
        <v>74</v>
      </c>
      <c r="C69" s="56">
        <v>755</v>
      </c>
      <c r="F69" s="56">
        <v>723</v>
      </c>
      <c r="G69" s="56">
        <v>789</v>
      </c>
    </row>
    <row r="70" spans="1:7" x14ac:dyDescent="0.25">
      <c r="A70" s="68"/>
      <c r="B70" s="48" t="s">
        <v>44</v>
      </c>
      <c r="C70" s="56">
        <v>703</v>
      </c>
      <c r="F70" s="56">
        <v>661</v>
      </c>
      <c r="G70" s="56">
        <v>742</v>
      </c>
    </row>
    <row r="71" spans="1:7" x14ac:dyDescent="0.25">
      <c r="A71" s="68" t="s">
        <v>38</v>
      </c>
      <c r="B71" s="48" t="s">
        <v>74</v>
      </c>
      <c r="C71" s="56">
        <v>656</v>
      </c>
    </row>
    <row r="72" spans="1:7" x14ac:dyDescent="0.25">
      <c r="A72" s="68"/>
      <c r="B72" s="48" t="s">
        <v>44</v>
      </c>
      <c r="C72" s="56">
        <v>656</v>
      </c>
    </row>
    <row r="73" spans="1:7" x14ac:dyDescent="0.25">
      <c r="A73" s="68" t="s">
        <v>10</v>
      </c>
      <c r="B73" s="48" t="s">
        <v>74</v>
      </c>
      <c r="C73" s="56">
        <v>755</v>
      </c>
    </row>
    <row r="74" spans="1:7" x14ac:dyDescent="0.25">
      <c r="A74" s="68"/>
      <c r="B74" s="48" t="s">
        <v>44</v>
      </c>
      <c r="C74" s="56">
        <v>755</v>
      </c>
    </row>
    <row r="75" spans="1:7" x14ac:dyDescent="0.25">
      <c r="A75" s="70" t="s">
        <v>63</v>
      </c>
      <c r="B75" s="48" t="s">
        <v>74</v>
      </c>
    </row>
    <row r="76" spans="1:7" x14ac:dyDescent="0.25">
      <c r="A76" s="70"/>
      <c r="B76" s="48" t="s">
        <v>44</v>
      </c>
    </row>
    <row r="77" spans="1:7" x14ac:dyDescent="0.25">
      <c r="A77" s="68" t="s">
        <v>48</v>
      </c>
      <c r="B77" s="48" t="s">
        <v>74</v>
      </c>
    </row>
    <row r="78" spans="1:7" x14ac:dyDescent="0.25">
      <c r="A78" s="68"/>
      <c r="B78" s="48" t="s">
        <v>44</v>
      </c>
    </row>
    <row r="79" spans="1:7" x14ac:dyDescent="0.25">
      <c r="A79" s="68" t="s">
        <v>7</v>
      </c>
      <c r="B79" s="48" t="s">
        <v>74</v>
      </c>
      <c r="C79" s="56">
        <v>629</v>
      </c>
      <c r="D79" s="56">
        <v>852</v>
      </c>
      <c r="E79" s="56">
        <v>759</v>
      </c>
    </row>
    <row r="80" spans="1:7" x14ac:dyDescent="0.25">
      <c r="A80" s="68"/>
      <c r="B80" s="48" t="s">
        <v>44</v>
      </c>
      <c r="C80" s="56">
        <v>629</v>
      </c>
      <c r="D80" s="56">
        <v>821</v>
      </c>
      <c r="E80" s="56">
        <v>759</v>
      </c>
    </row>
    <row r="81" spans="1:7" x14ac:dyDescent="0.25">
      <c r="A81" s="68" t="s">
        <v>5</v>
      </c>
      <c r="B81" s="48" t="s">
        <v>74</v>
      </c>
      <c r="C81" s="56">
        <v>806</v>
      </c>
      <c r="D81" s="56">
        <v>800</v>
      </c>
      <c r="E81" s="56">
        <v>781</v>
      </c>
      <c r="F81" s="56">
        <v>747</v>
      </c>
      <c r="G81" s="56">
        <v>848</v>
      </c>
    </row>
    <row r="82" spans="1:7" x14ac:dyDescent="0.25">
      <c r="A82" s="68"/>
      <c r="B82" s="48" t="s">
        <v>44</v>
      </c>
      <c r="C82" s="56">
        <v>806</v>
      </c>
      <c r="D82" s="56">
        <v>778</v>
      </c>
      <c r="E82" s="56">
        <v>770</v>
      </c>
      <c r="F82" s="56">
        <v>726</v>
      </c>
      <c r="G82" s="56">
        <v>769</v>
      </c>
    </row>
    <row r="83" spans="1:7" x14ac:dyDescent="0.25">
      <c r="A83" s="68" t="s">
        <v>39</v>
      </c>
      <c r="B83" s="48" t="s">
        <v>74</v>
      </c>
      <c r="G83" s="56">
        <v>597</v>
      </c>
    </row>
    <row r="84" spans="1:7" x14ac:dyDescent="0.25">
      <c r="A84" s="68"/>
      <c r="B84" s="48" t="s">
        <v>44</v>
      </c>
      <c r="G84" s="56">
        <v>597</v>
      </c>
    </row>
    <row r="85" spans="1:7" x14ac:dyDescent="0.25">
      <c r="A85" s="68" t="s">
        <v>40</v>
      </c>
      <c r="B85" s="48" t="s">
        <v>74</v>
      </c>
      <c r="D85" s="56">
        <v>719</v>
      </c>
      <c r="G85" s="56">
        <v>748</v>
      </c>
    </row>
    <row r="86" spans="1:7" x14ac:dyDescent="0.25">
      <c r="A86" s="68"/>
      <c r="B86" s="48" t="s">
        <v>44</v>
      </c>
      <c r="D86" s="56">
        <v>719</v>
      </c>
      <c r="G86" s="56">
        <v>748</v>
      </c>
    </row>
    <row r="87" spans="1:7" x14ac:dyDescent="0.25">
      <c r="A87" s="70" t="s">
        <v>64</v>
      </c>
      <c r="B87" s="48" t="s">
        <v>74</v>
      </c>
      <c r="C87" s="56">
        <v>747</v>
      </c>
      <c r="D87" s="56">
        <v>674</v>
      </c>
    </row>
    <row r="88" spans="1:7" x14ac:dyDescent="0.25">
      <c r="A88" s="70"/>
      <c r="B88" s="48" t="s">
        <v>44</v>
      </c>
      <c r="C88" s="56">
        <v>705</v>
      </c>
      <c r="D88" s="56">
        <v>654</v>
      </c>
    </row>
    <row r="89" spans="1:7" x14ac:dyDescent="0.25">
      <c r="A89" s="70" t="s">
        <v>65</v>
      </c>
      <c r="B89" s="48" t="s">
        <v>74</v>
      </c>
      <c r="D89" s="56">
        <v>734</v>
      </c>
    </row>
    <row r="90" spans="1:7" x14ac:dyDescent="0.25">
      <c r="A90" s="71"/>
      <c r="B90" s="48" t="s">
        <v>44</v>
      </c>
      <c r="D90" s="56">
        <v>700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topLeftCell="A25" workbookViewId="0">
      <selection activeCell="Z52" sqref="Z52"/>
    </sheetView>
  </sheetViews>
  <sheetFormatPr defaultRowHeight="15" x14ac:dyDescent="0.25"/>
  <cols>
    <col min="1" max="2" width="11" customWidth="1"/>
    <col min="3" max="7" width="18.42578125" style="56" customWidth="1"/>
    <col min="8" max="8" width="21.5703125" customWidth="1"/>
    <col min="9" max="12" width="26.140625" customWidth="1"/>
    <col min="13" max="13" width="11" customWidth="1"/>
    <col min="14" max="15" width="9.28515625" bestFit="1" customWidth="1"/>
  </cols>
  <sheetData>
    <row r="1" spans="1:7" x14ac:dyDescent="0.25">
      <c r="C1" s="56" t="s">
        <v>73</v>
      </c>
    </row>
    <row r="2" spans="1:7" x14ac:dyDescent="0.25">
      <c r="C2" s="56" t="s">
        <v>75</v>
      </c>
      <c r="D2" s="56" t="s">
        <v>76</v>
      </c>
      <c r="E2" s="56" t="s">
        <v>77</v>
      </c>
      <c r="F2" s="56" t="s">
        <v>78</v>
      </c>
      <c r="G2" s="56" t="s">
        <v>79</v>
      </c>
    </row>
    <row r="3" spans="1:7" x14ac:dyDescent="0.25">
      <c r="A3" s="65" t="s">
        <v>25</v>
      </c>
      <c r="B3" s="48" t="s">
        <v>74</v>
      </c>
      <c r="D3" s="56">
        <v>446</v>
      </c>
      <c r="F3" s="56">
        <v>267</v>
      </c>
      <c r="G3" s="56">
        <v>446</v>
      </c>
    </row>
    <row r="4" spans="1:7" x14ac:dyDescent="0.25">
      <c r="A4" s="65"/>
      <c r="B4" s="48" t="s">
        <v>44</v>
      </c>
      <c r="D4" s="56">
        <v>446</v>
      </c>
      <c r="F4" s="56">
        <v>267</v>
      </c>
      <c r="G4" s="56">
        <v>446</v>
      </c>
    </row>
    <row r="5" spans="1:7" x14ac:dyDescent="0.25">
      <c r="A5" s="65" t="s">
        <v>13</v>
      </c>
      <c r="B5" s="48" t="s">
        <v>74</v>
      </c>
      <c r="C5" s="56">
        <v>709</v>
      </c>
      <c r="D5" s="56">
        <v>609</v>
      </c>
      <c r="E5" s="56">
        <v>749</v>
      </c>
    </row>
    <row r="6" spans="1:7" x14ac:dyDescent="0.25">
      <c r="A6" s="65"/>
      <c r="B6" s="48" t="s">
        <v>44</v>
      </c>
      <c r="C6" s="56">
        <v>648</v>
      </c>
      <c r="D6" s="56">
        <v>609</v>
      </c>
      <c r="E6" s="56">
        <v>749</v>
      </c>
    </row>
    <row r="7" spans="1:7" x14ac:dyDescent="0.25">
      <c r="A7" s="65" t="s">
        <v>24</v>
      </c>
      <c r="B7" s="48" t="s">
        <v>74</v>
      </c>
      <c r="G7" s="56">
        <v>748</v>
      </c>
    </row>
    <row r="8" spans="1:7" x14ac:dyDescent="0.25">
      <c r="A8" s="65"/>
      <c r="B8" s="48" t="s">
        <v>44</v>
      </c>
      <c r="G8" s="56">
        <v>662</v>
      </c>
    </row>
    <row r="9" spans="1:7" x14ac:dyDescent="0.25">
      <c r="A9" s="65" t="s">
        <v>27</v>
      </c>
      <c r="B9" s="48" t="s">
        <v>74</v>
      </c>
    </row>
    <row r="10" spans="1:7" x14ac:dyDescent="0.25">
      <c r="A10" s="65"/>
      <c r="B10" s="48" t="s">
        <v>44</v>
      </c>
    </row>
    <row r="11" spans="1:7" x14ac:dyDescent="0.25">
      <c r="A11" s="65" t="s">
        <v>26</v>
      </c>
      <c r="B11" s="48" t="s">
        <v>74</v>
      </c>
      <c r="D11" s="56">
        <v>419</v>
      </c>
      <c r="F11" s="56">
        <v>882</v>
      </c>
      <c r="G11" s="56">
        <v>866</v>
      </c>
    </row>
    <row r="12" spans="1:7" x14ac:dyDescent="0.25">
      <c r="A12" s="65"/>
      <c r="B12" s="48" t="s">
        <v>44</v>
      </c>
      <c r="D12" s="56">
        <v>419</v>
      </c>
      <c r="F12" s="56">
        <v>870</v>
      </c>
      <c r="G12" s="56">
        <v>866</v>
      </c>
    </row>
    <row r="13" spans="1:7" x14ac:dyDescent="0.25">
      <c r="A13" s="65" t="s">
        <v>32</v>
      </c>
      <c r="B13" s="48" t="s">
        <v>74</v>
      </c>
    </row>
    <row r="14" spans="1:7" x14ac:dyDescent="0.25">
      <c r="A14" s="65"/>
      <c r="B14" s="48" t="s">
        <v>44</v>
      </c>
    </row>
    <row r="15" spans="1:7" x14ac:dyDescent="0.25">
      <c r="A15" s="65" t="s">
        <v>4</v>
      </c>
      <c r="B15" s="48" t="s">
        <v>74</v>
      </c>
    </row>
    <row r="16" spans="1:7" x14ac:dyDescent="0.25">
      <c r="A16" s="65"/>
      <c r="B16" s="48" t="s">
        <v>44</v>
      </c>
    </row>
    <row r="17" spans="1:7" x14ac:dyDescent="0.25">
      <c r="A17" s="66" t="s">
        <v>52</v>
      </c>
      <c r="B17" s="48" t="s">
        <v>74</v>
      </c>
    </row>
    <row r="18" spans="1:7" x14ac:dyDescent="0.25">
      <c r="A18" s="66"/>
      <c r="B18" s="48" t="s">
        <v>44</v>
      </c>
    </row>
    <row r="19" spans="1:7" x14ac:dyDescent="0.25">
      <c r="A19" s="66" t="s">
        <v>50</v>
      </c>
      <c r="B19" s="48" t="s">
        <v>74</v>
      </c>
      <c r="G19" s="56">
        <v>471</v>
      </c>
    </row>
    <row r="20" spans="1:7" x14ac:dyDescent="0.25">
      <c r="A20" s="66"/>
      <c r="B20" s="48" t="s">
        <v>44</v>
      </c>
      <c r="G20" s="56">
        <v>471</v>
      </c>
    </row>
    <row r="21" spans="1:7" x14ac:dyDescent="0.25">
      <c r="A21" s="66" t="s">
        <v>51</v>
      </c>
      <c r="B21" s="48" t="s">
        <v>74</v>
      </c>
    </row>
    <row r="22" spans="1:7" x14ac:dyDescent="0.25">
      <c r="A22" s="66"/>
      <c r="B22" s="48" t="s">
        <v>44</v>
      </c>
    </row>
    <row r="23" spans="1:7" x14ac:dyDescent="0.25">
      <c r="A23" s="65" t="s">
        <v>28</v>
      </c>
      <c r="B23" s="48" t="s">
        <v>74</v>
      </c>
    </row>
    <row r="24" spans="1:7" x14ac:dyDescent="0.25">
      <c r="A24" s="65"/>
      <c r="B24" s="48" t="s">
        <v>44</v>
      </c>
    </row>
    <row r="25" spans="1:7" x14ac:dyDescent="0.25">
      <c r="A25" s="65" t="s">
        <v>29</v>
      </c>
      <c r="B25" s="48" t="s">
        <v>74</v>
      </c>
      <c r="D25" s="56">
        <v>339</v>
      </c>
    </row>
    <row r="26" spans="1:7" x14ac:dyDescent="0.25">
      <c r="A26" s="65"/>
      <c r="B26" s="48" t="s">
        <v>44</v>
      </c>
      <c r="D26" s="56">
        <v>229</v>
      </c>
    </row>
    <row r="27" spans="1:7" x14ac:dyDescent="0.25">
      <c r="A27" s="67" t="s">
        <v>67</v>
      </c>
      <c r="B27" s="48" t="s">
        <v>74</v>
      </c>
    </row>
    <row r="28" spans="1:7" x14ac:dyDescent="0.25">
      <c r="A28" s="67"/>
      <c r="B28" s="48" t="s">
        <v>44</v>
      </c>
    </row>
    <row r="29" spans="1:7" x14ac:dyDescent="0.25">
      <c r="A29" s="67" t="s">
        <v>66</v>
      </c>
      <c r="B29" s="48" t="s">
        <v>74</v>
      </c>
      <c r="G29" s="56">
        <v>760</v>
      </c>
    </row>
    <row r="30" spans="1:7" x14ac:dyDescent="0.25">
      <c r="A30" s="67"/>
      <c r="B30" s="48" t="s">
        <v>44</v>
      </c>
      <c r="G30" s="56">
        <v>651</v>
      </c>
    </row>
    <row r="31" spans="1:7" x14ac:dyDescent="0.25">
      <c r="A31" s="65" t="s">
        <v>30</v>
      </c>
      <c r="B31" s="48" t="s">
        <v>74</v>
      </c>
      <c r="D31" s="56">
        <v>522</v>
      </c>
    </row>
    <row r="32" spans="1:7" x14ac:dyDescent="0.25">
      <c r="A32" s="65"/>
      <c r="B32" s="48" t="s">
        <v>44</v>
      </c>
      <c r="D32" s="56">
        <v>522</v>
      </c>
    </row>
    <row r="33" spans="1:7" x14ac:dyDescent="0.25">
      <c r="A33" s="65" t="s">
        <v>15</v>
      </c>
      <c r="B33" s="48" t="s">
        <v>74</v>
      </c>
      <c r="E33" s="56">
        <v>737</v>
      </c>
      <c r="F33" s="56">
        <v>780</v>
      </c>
      <c r="G33" s="56">
        <v>862</v>
      </c>
    </row>
    <row r="34" spans="1:7" x14ac:dyDescent="0.25">
      <c r="A34" s="65"/>
      <c r="B34" s="48" t="s">
        <v>44</v>
      </c>
      <c r="E34" s="56">
        <v>737</v>
      </c>
      <c r="F34" s="56">
        <v>760</v>
      </c>
      <c r="G34" s="56">
        <v>791</v>
      </c>
    </row>
    <row r="35" spans="1:7" x14ac:dyDescent="0.25">
      <c r="A35" s="65" t="s">
        <v>31</v>
      </c>
      <c r="B35" s="48" t="s">
        <v>74</v>
      </c>
      <c r="G35" s="56">
        <v>675</v>
      </c>
    </row>
    <row r="36" spans="1:7" x14ac:dyDescent="0.25">
      <c r="A36" s="65"/>
      <c r="B36" s="48" t="s">
        <v>44</v>
      </c>
      <c r="G36" s="56">
        <v>646</v>
      </c>
    </row>
    <row r="37" spans="1:7" x14ac:dyDescent="0.25">
      <c r="A37" s="65" t="s">
        <v>6</v>
      </c>
      <c r="B37" s="48" t="s">
        <v>74</v>
      </c>
    </row>
    <row r="38" spans="1:7" x14ac:dyDescent="0.25">
      <c r="A38" s="65"/>
      <c r="B38" s="48" t="s">
        <v>44</v>
      </c>
    </row>
    <row r="39" spans="1:7" x14ac:dyDescent="0.25">
      <c r="A39" s="68" t="s">
        <v>12</v>
      </c>
      <c r="B39" s="48" t="s">
        <v>74</v>
      </c>
      <c r="C39" s="56">
        <v>553</v>
      </c>
      <c r="F39" s="56">
        <v>580</v>
      </c>
    </row>
    <row r="40" spans="1:7" x14ac:dyDescent="0.25">
      <c r="A40" s="68"/>
      <c r="B40" s="48" t="s">
        <v>44</v>
      </c>
      <c r="C40" s="56">
        <v>553</v>
      </c>
      <c r="F40" s="56">
        <v>580</v>
      </c>
    </row>
    <row r="41" spans="1:7" x14ac:dyDescent="0.25">
      <c r="A41" s="68" t="s">
        <v>8</v>
      </c>
      <c r="B41" s="48" t="s">
        <v>74</v>
      </c>
      <c r="D41" s="56">
        <v>799</v>
      </c>
      <c r="E41" s="56">
        <v>776</v>
      </c>
      <c r="F41" s="56">
        <v>766</v>
      </c>
    </row>
    <row r="42" spans="1:7" x14ac:dyDescent="0.25">
      <c r="A42" s="68"/>
      <c r="B42" s="48" t="s">
        <v>44</v>
      </c>
      <c r="D42" s="56">
        <v>723</v>
      </c>
      <c r="E42" s="56">
        <v>696</v>
      </c>
      <c r="F42" s="56">
        <v>649</v>
      </c>
    </row>
    <row r="43" spans="1:7" x14ac:dyDescent="0.25">
      <c r="A43" s="68" t="s">
        <v>16</v>
      </c>
      <c r="B43" s="48" t="s">
        <v>74</v>
      </c>
    </row>
    <row r="44" spans="1:7" x14ac:dyDescent="0.25">
      <c r="A44" s="68"/>
      <c r="B44" s="48" t="s">
        <v>44</v>
      </c>
    </row>
    <row r="45" spans="1:7" x14ac:dyDescent="0.25">
      <c r="A45" s="68" t="s">
        <v>9</v>
      </c>
      <c r="B45" s="48" t="s">
        <v>74</v>
      </c>
      <c r="C45" s="56">
        <v>611</v>
      </c>
    </row>
    <row r="46" spans="1:7" x14ac:dyDescent="0.25">
      <c r="A46" s="68"/>
      <c r="B46" s="48" t="s">
        <v>44</v>
      </c>
      <c r="C46" s="56">
        <v>611</v>
      </c>
    </row>
    <row r="47" spans="1:7" x14ac:dyDescent="0.25">
      <c r="A47" s="68" t="s">
        <v>49</v>
      </c>
      <c r="B47" s="48" t="s">
        <v>74</v>
      </c>
      <c r="F47" s="73">
        <v>422</v>
      </c>
    </row>
    <row r="48" spans="1:7" x14ac:dyDescent="0.25">
      <c r="A48" s="68"/>
      <c r="B48" s="48" t="s">
        <v>44</v>
      </c>
      <c r="F48" s="73">
        <v>416</v>
      </c>
    </row>
    <row r="49" spans="1:7" x14ac:dyDescent="0.25">
      <c r="A49" s="68" t="s">
        <v>33</v>
      </c>
      <c r="B49" s="48" t="s">
        <v>74</v>
      </c>
      <c r="D49" s="56">
        <v>801</v>
      </c>
      <c r="F49" s="56">
        <v>862</v>
      </c>
      <c r="G49" s="56">
        <v>847</v>
      </c>
    </row>
    <row r="50" spans="1:7" x14ac:dyDescent="0.25">
      <c r="A50" s="68"/>
      <c r="B50" s="48" t="s">
        <v>44</v>
      </c>
      <c r="D50" s="56">
        <v>776</v>
      </c>
      <c r="F50" s="56">
        <v>862</v>
      </c>
      <c r="G50" s="56">
        <v>833</v>
      </c>
    </row>
    <row r="51" spans="1:7" x14ac:dyDescent="0.25">
      <c r="A51" s="69" t="s">
        <v>3</v>
      </c>
      <c r="B51" s="48" t="s">
        <v>74</v>
      </c>
      <c r="C51" s="56">
        <v>880</v>
      </c>
      <c r="D51" s="56">
        <v>870</v>
      </c>
      <c r="E51" s="56">
        <v>879</v>
      </c>
      <c r="F51" s="56">
        <v>862</v>
      </c>
      <c r="G51" s="56">
        <v>881</v>
      </c>
    </row>
    <row r="52" spans="1:7" x14ac:dyDescent="0.25">
      <c r="A52" s="69"/>
      <c r="B52" s="48" t="s">
        <v>44</v>
      </c>
      <c r="C52" s="56">
        <v>867</v>
      </c>
      <c r="D52" s="56">
        <v>857</v>
      </c>
      <c r="E52" s="56">
        <v>878</v>
      </c>
      <c r="F52" s="56">
        <v>858</v>
      </c>
      <c r="G52" s="56">
        <v>859</v>
      </c>
    </row>
    <row r="53" spans="1:7" x14ac:dyDescent="0.25">
      <c r="A53" s="68" t="s">
        <v>34</v>
      </c>
      <c r="B53" s="48" t="s">
        <v>74</v>
      </c>
    </row>
    <row r="54" spans="1:7" x14ac:dyDescent="0.25">
      <c r="A54" s="68"/>
      <c r="B54" s="48" t="s">
        <v>44</v>
      </c>
    </row>
    <row r="55" spans="1:7" x14ac:dyDescent="0.25">
      <c r="A55" s="68" t="s">
        <v>35</v>
      </c>
      <c r="B55" s="48" t="s">
        <v>74</v>
      </c>
      <c r="C55" s="56">
        <v>833</v>
      </c>
      <c r="E55" s="56">
        <v>864</v>
      </c>
    </row>
    <row r="56" spans="1:7" x14ac:dyDescent="0.25">
      <c r="A56" s="68"/>
      <c r="B56" s="48" t="s">
        <v>44</v>
      </c>
      <c r="C56" s="56">
        <v>815</v>
      </c>
      <c r="E56" s="56">
        <v>800</v>
      </c>
    </row>
    <row r="57" spans="1:7" x14ac:dyDescent="0.25">
      <c r="A57" s="68" t="s">
        <v>36</v>
      </c>
      <c r="B57" s="48" t="s">
        <v>74</v>
      </c>
      <c r="C57" s="56">
        <v>796</v>
      </c>
    </row>
    <row r="58" spans="1:7" x14ac:dyDescent="0.25">
      <c r="A58" s="68"/>
      <c r="B58" s="48" t="s">
        <v>44</v>
      </c>
      <c r="C58" s="56">
        <v>796</v>
      </c>
    </row>
    <row r="59" spans="1:7" x14ac:dyDescent="0.25">
      <c r="A59" s="68" t="s">
        <v>37</v>
      </c>
      <c r="B59" s="48" t="s">
        <v>74</v>
      </c>
      <c r="C59" s="56">
        <v>869</v>
      </c>
    </row>
    <row r="60" spans="1:7" x14ac:dyDescent="0.25">
      <c r="A60" s="68"/>
      <c r="B60" s="48" t="s">
        <v>44</v>
      </c>
      <c r="C60" s="56">
        <v>869</v>
      </c>
    </row>
    <row r="61" spans="1:7" x14ac:dyDescent="0.25">
      <c r="A61" s="68" t="s">
        <v>47</v>
      </c>
      <c r="B61" s="48" t="s">
        <v>74</v>
      </c>
    </row>
    <row r="62" spans="1:7" x14ac:dyDescent="0.25">
      <c r="A62" s="68"/>
      <c r="B62" s="48" t="s">
        <v>44</v>
      </c>
    </row>
    <row r="63" spans="1:7" x14ac:dyDescent="0.25">
      <c r="A63" s="68" t="s">
        <v>42</v>
      </c>
      <c r="B63" s="48" t="s">
        <v>74</v>
      </c>
      <c r="D63" s="56">
        <v>772</v>
      </c>
    </row>
    <row r="64" spans="1:7" x14ac:dyDescent="0.25">
      <c r="A64" s="68"/>
      <c r="B64" s="48" t="s">
        <v>44</v>
      </c>
      <c r="D64" s="56">
        <v>770</v>
      </c>
    </row>
    <row r="65" spans="1:7" x14ac:dyDescent="0.25">
      <c r="A65" s="68" t="s">
        <v>43</v>
      </c>
      <c r="B65" s="48" t="s">
        <v>74</v>
      </c>
    </row>
    <row r="66" spans="1:7" x14ac:dyDescent="0.25">
      <c r="A66" s="68"/>
      <c r="B66" s="48" t="s">
        <v>44</v>
      </c>
    </row>
    <row r="67" spans="1:7" x14ac:dyDescent="0.25">
      <c r="A67" s="68" t="s">
        <v>14</v>
      </c>
      <c r="B67" s="48" t="s">
        <v>74</v>
      </c>
      <c r="G67" s="56">
        <v>711</v>
      </c>
    </row>
    <row r="68" spans="1:7" x14ac:dyDescent="0.25">
      <c r="A68" s="68"/>
      <c r="B68" s="48" t="s">
        <v>44</v>
      </c>
      <c r="G68" s="56">
        <v>657</v>
      </c>
    </row>
    <row r="69" spans="1:7" x14ac:dyDescent="0.25">
      <c r="A69" s="68" t="s">
        <v>11</v>
      </c>
      <c r="B69" s="48" t="s">
        <v>74</v>
      </c>
      <c r="C69" s="56">
        <v>803</v>
      </c>
      <c r="E69" s="56">
        <v>763</v>
      </c>
      <c r="F69" s="56">
        <v>711</v>
      </c>
      <c r="G69" s="56">
        <v>816</v>
      </c>
    </row>
    <row r="70" spans="1:7" x14ac:dyDescent="0.25">
      <c r="A70" s="68"/>
      <c r="B70" s="48" t="s">
        <v>44</v>
      </c>
      <c r="C70" s="56">
        <v>697</v>
      </c>
      <c r="E70" s="56">
        <v>722</v>
      </c>
      <c r="F70" s="56">
        <v>711</v>
      </c>
      <c r="G70" s="56">
        <v>735</v>
      </c>
    </row>
    <row r="71" spans="1:7" x14ac:dyDescent="0.25">
      <c r="A71" s="68" t="s">
        <v>38</v>
      </c>
      <c r="B71" s="48" t="s">
        <v>74</v>
      </c>
      <c r="C71" s="56">
        <v>648</v>
      </c>
    </row>
    <row r="72" spans="1:7" x14ac:dyDescent="0.25">
      <c r="A72" s="68"/>
      <c r="B72" s="48" t="s">
        <v>44</v>
      </c>
      <c r="C72" s="56">
        <v>648</v>
      </c>
    </row>
    <row r="73" spans="1:7" x14ac:dyDescent="0.25">
      <c r="A73" s="68" t="s">
        <v>10</v>
      </c>
      <c r="B73" s="48" t="s">
        <v>74</v>
      </c>
      <c r="C73" s="56">
        <v>692</v>
      </c>
      <c r="E73" s="56">
        <v>629</v>
      </c>
    </row>
    <row r="74" spans="1:7" x14ac:dyDescent="0.25">
      <c r="A74" s="68"/>
      <c r="B74" s="48" t="s">
        <v>44</v>
      </c>
      <c r="C74" s="56">
        <v>692</v>
      </c>
      <c r="E74" s="56">
        <v>619</v>
      </c>
    </row>
    <row r="75" spans="1:7" x14ac:dyDescent="0.25">
      <c r="A75" s="70" t="s">
        <v>63</v>
      </c>
      <c r="B75" s="48" t="s">
        <v>74</v>
      </c>
    </row>
    <row r="76" spans="1:7" x14ac:dyDescent="0.25">
      <c r="A76" s="70"/>
      <c r="B76" s="48" t="s">
        <v>44</v>
      </c>
    </row>
    <row r="77" spans="1:7" x14ac:dyDescent="0.25">
      <c r="A77" s="68" t="s">
        <v>48</v>
      </c>
      <c r="B77" s="48" t="s">
        <v>74</v>
      </c>
      <c r="E77" s="56">
        <v>581</v>
      </c>
    </row>
    <row r="78" spans="1:7" x14ac:dyDescent="0.25">
      <c r="A78" s="68"/>
      <c r="B78" s="48" t="s">
        <v>44</v>
      </c>
      <c r="E78" s="56">
        <v>556</v>
      </c>
    </row>
    <row r="79" spans="1:7" x14ac:dyDescent="0.25">
      <c r="A79" s="68" t="s">
        <v>7</v>
      </c>
      <c r="B79" s="48" t="s">
        <v>74</v>
      </c>
    </row>
    <row r="80" spans="1:7" x14ac:dyDescent="0.25">
      <c r="A80" s="68"/>
      <c r="B80" s="48" t="s">
        <v>44</v>
      </c>
    </row>
    <row r="81" spans="1:7" x14ac:dyDescent="0.25">
      <c r="A81" s="68" t="s">
        <v>5</v>
      </c>
      <c r="B81" s="48" t="s">
        <v>74</v>
      </c>
      <c r="D81" s="56">
        <v>840</v>
      </c>
      <c r="E81" s="56">
        <v>798</v>
      </c>
      <c r="F81" s="56">
        <v>794</v>
      </c>
      <c r="G81" s="56">
        <v>753</v>
      </c>
    </row>
    <row r="82" spans="1:7" x14ac:dyDescent="0.25">
      <c r="A82" s="68"/>
      <c r="B82" s="48" t="s">
        <v>44</v>
      </c>
      <c r="D82" s="56">
        <v>789</v>
      </c>
      <c r="E82" s="56">
        <v>769</v>
      </c>
      <c r="F82" s="56">
        <v>746</v>
      </c>
      <c r="G82" s="56">
        <v>732</v>
      </c>
    </row>
    <row r="83" spans="1:7" x14ac:dyDescent="0.25">
      <c r="A83" s="68" t="s">
        <v>39</v>
      </c>
      <c r="B83" s="48" t="s">
        <v>74</v>
      </c>
    </row>
    <row r="84" spans="1:7" x14ac:dyDescent="0.25">
      <c r="A84" s="68"/>
      <c r="B84" s="48" t="s">
        <v>44</v>
      </c>
    </row>
    <row r="85" spans="1:7" x14ac:dyDescent="0.25">
      <c r="A85" s="68" t="s">
        <v>40</v>
      </c>
      <c r="B85" s="48" t="s">
        <v>74</v>
      </c>
      <c r="F85" s="56">
        <v>741</v>
      </c>
    </row>
    <row r="86" spans="1:7" x14ac:dyDescent="0.25">
      <c r="A86" s="68"/>
      <c r="B86" s="48" t="s">
        <v>44</v>
      </c>
      <c r="F86" s="56">
        <v>700</v>
      </c>
    </row>
    <row r="87" spans="1:7" x14ac:dyDescent="0.25">
      <c r="A87" s="70" t="s">
        <v>64</v>
      </c>
      <c r="B87" s="48" t="s">
        <v>74</v>
      </c>
      <c r="D87" s="56">
        <v>734</v>
      </c>
    </row>
    <row r="88" spans="1:7" x14ac:dyDescent="0.25">
      <c r="A88" s="70"/>
      <c r="B88" s="48" t="s">
        <v>44</v>
      </c>
      <c r="D88" s="56">
        <v>678</v>
      </c>
    </row>
    <row r="89" spans="1:7" x14ac:dyDescent="0.25">
      <c r="A89" s="70" t="s">
        <v>65</v>
      </c>
      <c r="B89" s="48" t="s">
        <v>74</v>
      </c>
      <c r="C89" s="56">
        <v>663</v>
      </c>
      <c r="D89" s="56">
        <v>770</v>
      </c>
      <c r="E89" s="56">
        <v>768</v>
      </c>
    </row>
    <row r="90" spans="1:7" x14ac:dyDescent="0.25">
      <c r="A90" s="71"/>
      <c r="B90" s="48" t="s">
        <v>44</v>
      </c>
      <c r="C90" s="56">
        <v>663</v>
      </c>
      <c r="D90" s="56">
        <v>721</v>
      </c>
      <c r="E90" s="56">
        <v>691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0"/>
  <sheetViews>
    <sheetView zoomScale="90" zoomScaleNormal="90" workbookViewId="0">
      <selection activeCell="Z52" sqref="Z52"/>
    </sheetView>
  </sheetViews>
  <sheetFormatPr defaultRowHeight="15" x14ac:dyDescent="0.25"/>
  <cols>
    <col min="1" max="13" width="11" customWidth="1"/>
  </cols>
  <sheetData>
    <row r="1" spans="1:3" x14ac:dyDescent="0.25">
      <c r="C1" t="s">
        <v>73</v>
      </c>
    </row>
    <row r="3" spans="1:3" x14ac:dyDescent="0.25">
      <c r="A3" s="65" t="s">
        <v>25</v>
      </c>
      <c r="B3" s="48" t="s">
        <v>74</v>
      </c>
    </row>
    <row r="4" spans="1:3" x14ac:dyDescent="0.25">
      <c r="A4" s="65"/>
      <c r="B4" s="48" t="s">
        <v>44</v>
      </c>
    </row>
    <row r="5" spans="1:3" x14ac:dyDescent="0.25">
      <c r="A5" s="65" t="s">
        <v>13</v>
      </c>
      <c r="B5" s="48" t="s">
        <v>74</v>
      </c>
    </row>
    <row r="6" spans="1:3" x14ac:dyDescent="0.25">
      <c r="A6" s="65"/>
      <c r="B6" s="48" t="s">
        <v>44</v>
      </c>
    </row>
    <row r="7" spans="1:3" x14ac:dyDescent="0.25">
      <c r="A7" s="65" t="s">
        <v>24</v>
      </c>
      <c r="B7" s="48" t="s">
        <v>74</v>
      </c>
    </row>
    <row r="8" spans="1:3" x14ac:dyDescent="0.25">
      <c r="A8" s="65"/>
      <c r="B8" s="48" t="s">
        <v>44</v>
      </c>
    </row>
    <row r="9" spans="1:3" x14ac:dyDescent="0.25">
      <c r="A9" s="65" t="s">
        <v>27</v>
      </c>
      <c r="B9" s="48" t="s">
        <v>74</v>
      </c>
    </row>
    <row r="10" spans="1:3" x14ac:dyDescent="0.25">
      <c r="A10" s="65"/>
      <c r="B10" s="48" t="s">
        <v>44</v>
      </c>
    </row>
    <row r="11" spans="1:3" x14ac:dyDescent="0.25">
      <c r="A11" s="65" t="s">
        <v>26</v>
      </c>
      <c r="B11" s="48" t="s">
        <v>74</v>
      </c>
    </row>
    <row r="12" spans="1:3" x14ac:dyDescent="0.25">
      <c r="A12" s="65"/>
      <c r="B12" s="48" t="s">
        <v>44</v>
      </c>
    </row>
    <row r="13" spans="1:3" x14ac:dyDescent="0.25">
      <c r="A13" s="65" t="s">
        <v>32</v>
      </c>
      <c r="B13" s="48" t="s">
        <v>74</v>
      </c>
    </row>
    <row r="14" spans="1:3" x14ac:dyDescent="0.25">
      <c r="A14" s="65"/>
      <c r="B14" s="48" t="s">
        <v>44</v>
      </c>
    </row>
    <row r="15" spans="1:3" x14ac:dyDescent="0.25">
      <c r="A15" s="65" t="s">
        <v>4</v>
      </c>
      <c r="B15" s="48" t="s">
        <v>74</v>
      </c>
    </row>
    <row r="16" spans="1:3" x14ac:dyDescent="0.25">
      <c r="A16" s="65"/>
      <c r="B16" s="48" t="s">
        <v>44</v>
      </c>
    </row>
    <row r="17" spans="1:2" x14ac:dyDescent="0.25">
      <c r="A17" s="66" t="s">
        <v>52</v>
      </c>
      <c r="B17" s="48" t="s">
        <v>74</v>
      </c>
    </row>
    <row r="18" spans="1:2" x14ac:dyDescent="0.25">
      <c r="A18" s="66"/>
      <c r="B18" s="48" t="s">
        <v>44</v>
      </c>
    </row>
    <row r="19" spans="1:2" x14ac:dyDescent="0.25">
      <c r="A19" s="66" t="s">
        <v>50</v>
      </c>
      <c r="B19" s="48" t="s">
        <v>74</v>
      </c>
    </row>
    <row r="20" spans="1:2" x14ac:dyDescent="0.25">
      <c r="A20" s="66"/>
      <c r="B20" s="48" t="s">
        <v>44</v>
      </c>
    </row>
    <row r="21" spans="1:2" x14ac:dyDescent="0.25">
      <c r="A21" s="66" t="s">
        <v>51</v>
      </c>
      <c r="B21" s="48" t="s">
        <v>74</v>
      </c>
    </row>
    <row r="22" spans="1:2" x14ac:dyDescent="0.25">
      <c r="A22" s="66"/>
      <c r="B22" s="48" t="s">
        <v>44</v>
      </c>
    </row>
    <row r="23" spans="1:2" x14ac:dyDescent="0.25">
      <c r="A23" s="65" t="s">
        <v>28</v>
      </c>
      <c r="B23" s="48" t="s">
        <v>74</v>
      </c>
    </row>
    <row r="24" spans="1:2" x14ac:dyDescent="0.25">
      <c r="A24" s="65"/>
      <c r="B24" s="48" t="s">
        <v>44</v>
      </c>
    </row>
    <row r="25" spans="1:2" x14ac:dyDescent="0.25">
      <c r="A25" s="65" t="s">
        <v>29</v>
      </c>
      <c r="B25" s="48" t="s">
        <v>74</v>
      </c>
    </row>
    <row r="26" spans="1:2" x14ac:dyDescent="0.25">
      <c r="A26" s="65"/>
      <c r="B26" s="48" t="s">
        <v>44</v>
      </c>
    </row>
    <row r="27" spans="1:2" x14ac:dyDescent="0.25">
      <c r="A27" s="67" t="s">
        <v>67</v>
      </c>
      <c r="B27" s="48" t="s">
        <v>74</v>
      </c>
    </row>
    <row r="28" spans="1:2" x14ac:dyDescent="0.25">
      <c r="A28" s="67"/>
      <c r="B28" s="48" t="s">
        <v>44</v>
      </c>
    </row>
    <row r="29" spans="1:2" x14ac:dyDescent="0.25">
      <c r="A29" s="67" t="s">
        <v>66</v>
      </c>
      <c r="B29" s="48" t="s">
        <v>74</v>
      </c>
    </row>
    <row r="30" spans="1:2" x14ac:dyDescent="0.25">
      <c r="A30" s="67"/>
      <c r="B30" s="48" t="s">
        <v>44</v>
      </c>
    </row>
    <row r="31" spans="1:2" x14ac:dyDescent="0.25">
      <c r="A31" s="65" t="s">
        <v>30</v>
      </c>
      <c r="B31" s="48" t="s">
        <v>74</v>
      </c>
    </row>
    <row r="32" spans="1:2" x14ac:dyDescent="0.25">
      <c r="A32" s="65"/>
      <c r="B32" s="48" t="s">
        <v>44</v>
      </c>
    </row>
    <row r="33" spans="1:2" x14ac:dyDescent="0.25">
      <c r="A33" s="65" t="s">
        <v>15</v>
      </c>
      <c r="B33" s="48" t="s">
        <v>74</v>
      </c>
    </row>
    <row r="34" spans="1:2" x14ac:dyDescent="0.25">
      <c r="A34" s="65"/>
      <c r="B34" s="48" t="s">
        <v>44</v>
      </c>
    </row>
    <row r="35" spans="1:2" x14ac:dyDescent="0.25">
      <c r="A35" s="65" t="s">
        <v>31</v>
      </c>
      <c r="B35" s="48" t="s">
        <v>74</v>
      </c>
    </row>
    <row r="36" spans="1:2" x14ac:dyDescent="0.25">
      <c r="A36" s="65"/>
      <c r="B36" s="48" t="s">
        <v>44</v>
      </c>
    </row>
    <row r="37" spans="1:2" x14ac:dyDescent="0.25">
      <c r="A37" s="65" t="s">
        <v>6</v>
      </c>
      <c r="B37" s="48" t="s">
        <v>74</v>
      </c>
    </row>
    <row r="38" spans="1:2" x14ac:dyDescent="0.25">
      <c r="A38" s="65"/>
      <c r="B38" s="48" t="s">
        <v>44</v>
      </c>
    </row>
    <row r="39" spans="1:2" x14ac:dyDescent="0.25">
      <c r="A39" s="68" t="s">
        <v>12</v>
      </c>
      <c r="B39" s="48" t="s">
        <v>74</v>
      </c>
    </row>
    <row r="40" spans="1:2" x14ac:dyDescent="0.25">
      <c r="A40" s="68"/>
      <c r="B40" s="48" t="s">
        <v>44</v>
      </c>
    </row>
    <row r="41" spans="1:2" x14ac:dyDescent="0.25">
      <c r="A41" s="68" t="s">
        <v>8</v>
      </c>
      <c r="B41" s="48" t="s">
        <v>74</v>
      </c>
    </row>
    <row r="42" spans="1:2" x14ac:dyDescent="0.25">
      <c r="A42" s="68"/>
      <c r="B42" s="48" t="s">
        <v>44</v>
      </c>
    </row>
    <row r="43" spans="1:2" x14ac:dyDescent="0.25">
      <c r="A43" s="68" t="s">
        <v>16</v>
      </c>
      <c r="B43" s="48" t="s">
        <v>74</v>
      </c>
    </row>
    <row r="44" spans="1:2" x14ac:dyDescent="0.25">
      <c r="A44" s="68"/>
      <c r="B44" s="48" t="s">
        <v>44</v>
      </c>
    </row>
    <row r="45" spans="1:2" x14ac:dyDescent="0.25">
      <c r="A45" s="68" t="s">
        <v>9</v>
      </c>
      <c r="B45" s="48" t="s">
        <v>74</v>
      </c>
    </row>
    <row r="46" spans="1:2" x14ac:dyDescent="0.25">
      <c r="A46" s="68"/>
      <c r="B46" s="48" t="s">
        <v>44</v>
      </c>
    </row>
    <row r="47" spans="1:2" x14ac:dyDescent="0.25">
      <c r="A47" s="68" t="s">
        <v>49</v>
      </c>
      <c r="B47" s="48" t="s">
        <v>74</v>
      </c>
    </row>
    <row r="48" spans="1:2" x14ac:dyDescent="0.25">
      <c r="A48" s="68"/>
      <c r="B48" s="48" t="s">
        <v>44</v>
      </c>
    </row>
    <row r="49" spans="1:2" x14ac:dyDescent="0.25">
      <c r="A49" s="68" t="s">
        <v>33</v>
      </c>
      <c r="B49" s="48" t="s">
        <v>74</v>
      </c>
    </row>
    <row r="50" spans="1:2" x14ac:dyDescent="0.25">
      <c r="A50" s="68"/>
      <c r="B50" s="48" t="s">
        <v>44</v>
      </c>
    </row>
    <row r="51" spans="1:2" x14ac:dyDescent="0.25">
      <c r="A51" s="69" t="s">
        <v>3</v>
      </c>
      <c r="B51" s="48" t="s">
        <v>74</v>
      </c>
    </row>
    <row r="52" spans="1:2" x14ac:dyDescent="0.25">
      <c r="A52" s="69"/>
      <c r="B52" s="48" t="s">
        <v>44</v>
      </c>
    </row>
    <row r="53" spans="1:2" x14ac:dyDescent="0.25">
      <c r="A53" s="68" t="s">
        <v>34</v>
      </c>
      <c r="B53" s="48" t="s">
        <v>74</v>
      </c>
    </row>
    <row r="54" spans="1:2" x14ac:dyDescent="0.25">
      <c r="A54" s="68"/>
      <c r="B54" s="48" t="s">
        <v>44</v>
      </c>
    </row>
    <row r="55" spans="1:2" x14ac:dyDescent="0.25">
      <c r="A55" s="68" t="s">
        <v>35</v>
      </c>
      <c r="B55" s="48" t="s">
        <v>74</v>
      </c>
    </row>
    <row r="56" spans="1:2" x14ac:dyDescent="0.25">
      <c r="A56" s="68"/>
      <c r="B56" s="48" t="s">
        <v>44</v>
      </c>
    </row>
    <row r="57" spans="1:2" x14ac:dyDescent="0.25">
      <c r="A57" s="68" t="s">
        <v>36</v>
      </c>
      <c r="B57" s="48" t="s">
        <v>74</v>
      </c>
    </row>
    <row r="58" spans="1:2" x14ac:dyDescent="0.25">
      <c r="A58" s="68"/>
      <c r="B58" s="48" t="s">
        <v>44</v>
      </c>
    </row>
    <row r="59" spans="1:2" x14ac:dyDescent="0.25">
      <c r="A59" s="68" t="s">
        <v>37</v>
      </c>
      <c r="B59" s="48" t="s">
        <v>74</v>
      </c>
    </row>
    <row r="60" spans="1:2" x14ac:dyDescent="0.25">
      <c r="A60" s="68"/>
      <c r="B60" s="48" t="s">
        <v>44</v>
      </c>
    </row>
    <row r="61" spans="1:2" x14ac:dyDescent="0.25">
      <c r="A61" s="68" t="s">
        <v>47</v>
      </c>
      <c r="B61" s="48" t="s">
        <v>74</v>
      </c>
    </row>
    <row r="62" spans="1:2" x14ac:dyDescent="0.25">
      <c r="A62" s="68"/>
      <c r="B62" s="48" t="s">
        <v>44</v>
      </c>
    </row>
    <row r="63" spans="1:2" x14ac:dyDescent="0.25">
      <c r="A63" s="68" t="s">
        <v>42</v>
      </c>
      <c r="B63" s="48" t="s">
        <v>74</v>
      </c>
    </row>
    <row r="64" spans="1:2" x14ac:dyDescent="0.25">
      <c r="A64" s="68"/>
      <c r="B64" s="48" t="s">
        <v>44</v>
      </c>
    </row>
    <row r="65" spans="1:2" x14ac:dyDescent="0.25">
      <c r="A65" s="68" t="s">
        <v>43</v>
      </c>
      <c r="B65" s="48" t="s">
        <v>74</v>
      </c>
    </row>
    <row r="66" spans="1:2" x14ac:dyDescent="0.25">
      <c r="A66" s="68"/>
      <c r="B66" s="48" t="s">
        <v>44</v>
      </c>
    </row>
    <row r="67" spans="1:2" x14ac:dyDescent="0.25">
      <c r="A67" s="68" t="s">
        <v>14</v>
      </c>
      <c r="B67" s="48" t="s">
        <v>74</v>
      </c>
    </row>
    <row r="68" spans="1:2" x14ac:dyDescent="0.25">
      <c r="A68" s="68"/>
      <c r="B68" s="48" t="s">
        <v>44</v>
      </c>
    </row>
    <row r="69" spans="1:2" x14ac:dyDescent="0.25">
      <c r="A69" s="68" t="s">
        <v>11</v>
      </c>
      <c r="B69" s="48" t="s">
        <v>74</v>
      </c>
    </row>
    <row r="70" spans="1:2" x14ac:dyDescent="0.25">
      <c r="A70" s="68"/>
      <c r="B70" s="48" t="s">
        <v>44</v>
      </c>
    </row>
    <row r="71" spans="1:2" x14ac:dyDescent="0.25">
      <c r="A71" s="68" t="s">
        <v>38</v>
      </c>
      <c r="B71" s="48" t="s">
        <v>74</v>
      </c>
    </row>
    <row r="72" spans="1:2" x14ac:dyDescent="0.25">
      <c r="A72" s="68"/>
      <c r="B72" s="48" t="s">
        <v>44</v>
      </c>
    </row>
    <row r="73" spans="1:2" x14ac:dyDescent="0.25">
      <c r="A73" s="68" t="s">
        <v>10</v>
      </c>
      <c r="B73" s="48" t="s">
        <v>74</v>
      </c>
    </row>
    <row r="74" spans="1:2" x14ac:dyDescent="0.25">
      <c r="A74" s="68"/>
      <c r="B74" s="48" t="s">
        <v>44</v>
      </c>
    </row>
    <row r="75" spans="1:2" x14ac:dyDescent="0.25">
      <c r="A75" s="70" t="s">
        <v>63</v>
      </c>
      <c r="B75" s="48" t="s">
        <v>74</v>
      </c>
    </row>
    <row r="76" spans="1:2" x14ac:dyDescent="0.25">
      <c r="A76" s="70"/>
      <c r="B76" s="48" t="s">
        <v>44</v>
      </c>
    </row>
    <row r="77" spans="1:2" x14ac:dyDescent="0.25">
      <c r="A77" s="68" t="s">
        <v>48</v>
      </c>
      <c r="B77" s="48" t="s">
        <v>74</v>
      </c>
    </row>
    <row r="78" spans="1:2" x14ac:dyDescent="0.25">
      <c r="A78" s="68"/>
      <c r="B78" s="48" t="s">
        <v>44</v>
      </c>
    </row>
    <row r="79" spans="1:2" x14ac:dyDescent="0.25">
      <c r="A79" s="68" t="s">
        <v>7</v>
      </c>
      <c r="B79" s="48" t="s">
        <v>74</v>
      </c>
    </row>
    <row r="80" spans="1:2" x14ac:dyDescent="0.25">
      <c r="A80" s="68"/>
      <c r="B80" s="48" t="s">
        <v>44</v>
      </c>
    </row>
    <row r="81" spans="1:2" x14ac:dyDescent="0.25">
      <c r="A81" s="68" t="s">
        <v>5</v>
      </c>
      <c r="B81" s="48" t="s">
        <v>74</v>
      </c>
    </row>
    <row r="82" spans="1:2" x14ac:dyDescent="0.25">
      <c r="A82" s="68"/>
      <c r="B82" s="48" t="s">
        <v>44</v>
      </c>
    </row>
    <row r="83" spans="1:2" x14ac:dyDescent="0.25">
      <c r="A83" s="68" t="s">
        <v>39</v>
      </c>
      <c r="B83" s="48" t="s">
        <v>74</v>
      </c>
    </row>
    <row r="84" spans="1:2" x14ac:dyDescent="0.25">
      <c r="A84" s="68"/>
      <c r="B84" s="48" t="s">
        <v>44</v>
      </c>
    </row>
    <row r="85" spans="1:2" x14ac:dyDescent="0.25">
      <c r="A85" s="68" t="s">
        <v>40</v>
      </c>
      <c r="B85" s="48" t="s">
        <v>74</v>
      </c>
    </row>
    <row r="86" spans="1:2" x14ac:dyDescent="0.25">
      <c r="A86" s="68"/>
      <c r="B86" s="48" t="s">
        <v>44</v>
      </c>
    </row>
    <row r="87" spans="1:2" x14ac:dyDescent="0.25">
      <c r="A87" s="70" t="s">
        <v>64</v>
      </c>
      <c r="B87" s="48" t="s">
        <v>74</v>
      </c>
    </row>
    <row r="88" spans="1:2" x14ac:dyDescent="0.25">
      <c r="A88" s="70"/>
      <c r="B88" s="48" t="s">
        <v>44</v>
      </c>
    </row>
    <row r="89" spans="1:2" x14ac:dyDescent="0.25">
      <c r="A89" s="70" t="s">
        <v>65</v>
      </c>
      <c r="B89" s="48" t="s">
        <v>74</v>
      </c>
    </row>
    <row r="90" spans="1:2" x14ac:dyDescent="0.25">
      <c r="A90" s="71"/>
      <c r="B90" s="48" t="s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0"/>
  <sheetViews>
    <sheetView workbookViewId="0">
      <selection activeCell="B15" sqref="B15"/>
    </sheetView>
  </sheetViews>
  <sheetFormatPr defaultRowHeight="15" x14ac:dyDescent="0.25"/>
  <cols>
    <col min="1" max="1" width="10.28515625" customWidth="1"/>
    <col min="2" max="2" width="24.5703125" customWidth="1"/>
    <col min="3" max="3" width="12.5703125" customWidth="1"/>
    <col min="4" max="4" width="11.28515625" customWidth="1"/>
  </cols>
  <sheetData>
    <row r="1" spans="1:5" ht="27" x14ac:dyDescent="0.5">
      <c r="A1" s="49" t="s">
        <v>171</v>
      </c>
    </row>
    <row r="2" spans="1:5" x14ac:dyDescent="0.25">
      <c r="A2" s="30" t="s">
        <v>57</v>
      </c>
      <c r="B2" s="54">
        <f>Resultatlista!C2</f>
        <v>0</v>
      </c>
    </row>
    <row r="3" spans="1:5" x14ac:dyDescent="0.25">
      <c r="A3" s="30" t="s">
        <v>58</v>
      </c>
      <c r="B3" s="59">
        <f>Resultatlista!C3</f>
        <v>0</v>
      </c>
      <c r="C3" s="55" t="s">
        <v>62</v>
      </c>
      <c r="D3" s="56">
        <f>Resultatlista!E3</f>
        <v>90</v>
      </c>
    </row>
    <row r="5" spans="1:5" x14ac:dyDescent="0.25">
      <c r="A5" s="43" t="s">
        <v>0</v>
      </c>
      <c r="B5" s="43" t="s">
        <v>59</v>
      </c>
      <c r="C5" s="43" t="s">
        <v>41</v>
      </c>
      <c r="D5" s="43" t="s">
        <v>60</v>
      </c>
      <c r="E5" s="43" t="s">
        <v>61</v>
      </c>
    </row>
    <row r="6" spans="1:5" x14ac:dyDescent="0.25">
      <c r="D6" s="3"/>
    </row>
    <row r="7" spans="1:5" x14ac:dyDescent="0.25">
      <c r="D7" s="3"/>
    </row>
    <row r="8" spans="1:5" x14ac:dyDescent="0.25">
      <c r="D8" s="3"/>
    </row>
    <row r="9" spans="1:5" x14ac:dyDescent="0.25">
      <c r="D9" s="3"/>
    </row>
    <row r="10" spans="1:5" x14ac:dyDescent="0.25">
      <c r="D10" s="3"/>
    </row>
    <row r="11" spans="1:5" x14ac:dyDescent="0.25">
      <c r="D11" s="3"/>
    </row>
    <row r="12" spans="1:5" x14ac:dyDescent="0.25">
      <c r="D12" s="3"/>
    </row>
    <row r="13" spans="1:5" x14ac:dyDescent="0.25">
      <c r="D13" s="3"/>
    </row>
    <row r="14" spans="1:5" x14ac:dyDescent="0.25">
      <c r="D14" s="3"/>
    </row>
    <row r="15" spans="1:5" x14ac:dyDescent="0.25">
      <c r="D15" s="3"/>
    </row>
    <row r="16" spans="1:5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  <row r="48" spans="4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6"/>
  <sheetViews>
    <sheetView zoomScale="85" zoomScaleNormal="85" workbookViewId="0">
      <selection activeCell="Y66" sqref="Y66"/>
    </sheetView>
  </sheetViews>
  <sheetFormatPr defaultColWidth="9.140625" defaultRowHeight="15" x14ac:dyDescent="0.25"/>
  <cols>
    <col min="1" max="1" width="11.85546875" style="6" customWidth="1"/>
    <col min="2" max="2" width="16.28515625" style="5" bestFit="1" customWidth="1"/>
    <col min="3" max="3" width="16.5703125" style="5" bestFit="1" customWidth="1"/>
    <col min="4" max="4" width="15.140625" style="5" bestFit="1" customWidth="1"/>
    <col min="5" max="5" width="14.28515625" style="5" customWidth="1"/>
    <col min="6" max="6" width="14.28515625" style="5" bestFit="1" customWidth="1"/>
    <col min="7" max="7" width="20.140625" style="5" bestFit="1" customWidth="1"/>
    <col min="8" max="8" width="24.5703125" style="5" bestFit="1" customWidth="1"/>
    <col min="9" max="9" width="12.7109375" style="6" customWidth="1"/>
    <col min="10" max="10" width="10.42578125" style="6" bestFit="1" customWidth="1"/>
    <col min="11" max="11" width="9.140625" style="6"/>
    <col min="12" max="12" width="8" style="5" bestFit="1" customWidth="1"/>
    <col min="13" max="13" width="9.5703125" style="5" bestFit="1" customWidth="1"/>
    <col min="14" max="14" width="8" style="5" bestFit="1" customWidth="1"/>
    <col min="15" max="15" width="9.5703125" style="5" bestFit="1" customWidth="1"/>
    <col min="16" max="16" width="8" style="5" bestFit="1" customWidth="1"/>
    <col min="17" max="17" width="9.5703125" style="5" bestFit="1" customWidth="1"/>
    <col min="18" max="27" width="9.140625" style="5"/>
    <col min="28" max="16384" width="9.140625" style="6"/>
  </cols>
  <sheetData>
    <row r="1" spans="1:33" ht="22.5" x14ac:dyDescent="0.25">
      <c r="A1" s="2" t="s">
        <v>55</v>
      </c>
      <c r="B1" s="4"/>
      <c r="C1" s="4"/>
    </row>
    <row r="2" spans="1:33" ht="16.5" x14ac:dyDescent="0.25">
      <c r="A2" s="1" t="s">
        <v>72</v>
      </c>
      <c r="B2" s="8"/>
      <c r="C2" s="8"/>
    </row>
    <row r="3" spans="1:33" ht="31.5" customHeight="1" x14ac:dyDescent="0.25">
      <c r="A3" s="78" t="s">
        <v>194</v>
      </c>
      <c r="B3" s="41"/>
      <c r="L3" s="9" t="s">
        <v>56</v>
      </c>
    </row>
    <row r="4" spans="1:33" ht="16.5" x14ac:dyDescent="0.25">
      <c r="A4" s="40">
        <f>Resultatlista!E3/90</f>
        <v>1</v>
      </c>
      <c r="L4" s="9" t="s">
        <v>104</v>
      </c>
    </row>
    <row r="5" spans="1:33" ht="78.75" x14ac:dyDescent="0.25">
      <c r="A5" s="10" t="s">
        <v>0</v>
      </c>
      <c r="B5" s="11" t="s">
        <v>41</v>
      </c>
      <c r="C5" s="42" t="s">
        <v>54</v>
      </c>
      <c r="D5" s="13" t="s">
        <v>159</v>
      </c>
      <c r="E5" s="12" t="s">
        <v>44</v>
      </c>
      <c r="F5" s="12" t="s">
        <v>1</v>
      </c>
      <c r="G5" s="13" t="s">
        <v>2</v>
      </c>
      <c r="H5" s="13" t="s">
        <v>53</v>
      </c>
      <c r="J5" t="s">
        <v>85</v>
      </c>
      <c r="L5" s="14" t="s">
        <v>18</v>
      </c>
      <c r="M5" s="14" t="s">
        <v>19</v>
      </c>
      <c r="N5" s="14" t="s">
        <v>20</v>
      </c>
      <c r="O5" s="14" t="s">
        <v>21</v>
      </c>
      <c r="P5" s="14" t="s">
        <v>22</v>
      </c>
      <c r="Q5" s="14" t="s">
        <v>23</v>
      </c>
      <c r="R5" s="14" t="s">
        <v>68</v>
      </c>
      <c r="S5" s="14" t="s">
        <v>69</v>
      </c>
      <c r="T5" s="14" t="s">
        <v>70</v>
      </c>
      <c r="U5" s="14" t="s">
        <v>71</v>
      </c>
      <c r="V5" s="14" t="s">
        <v>94</v>
      </c>
      <c r="W5" s="14" t="s">
        <v>95</v>
      </c>
      <c r="X5" s="14" t="s">
        <v>96</v>
      </c>
      <c r="Y5" s="14" t="s">
        <v>97</v>
      </c>
      <c r="Z5" s="14" t="s">
        <v>98</v>
      </c>
      <c r="AA5" s="14" t="s">
        <v>99</v>
      </c>
      <c r="AB5" s="14" t="s">
        <v>153</v>
      </c>
      <c r="AC5" s="14" t="s">
        <v>154</v>
      </c>
      <c r="AD5" s="14" t="s">
        <v>155</v>
      </c>
      <c r="AE5" s="14" t="s">
        <v>156</v>
      </c>
      <c r="AF5" s="14" t="s">
        <v>157</v>
      </c>
      <c r="AG5" s="14" t="s">
        <v>158</v>
      </c>
    </row>
    <row r="6" spans="1:33" ht="18.75" x14ac:dyDescent="0.3">
      <c r="A6" s="17" t="s">
        <v>105</v>
      </c>
      <c r="B6" s="75"/>
      <c r="C6" s="34">
        <f>($E$57*$A$4)+((B6-(E6*$A$4))/H6)</f>
        <v>631.9805884936319</v>
      </c>
      <c r="D6" s="35">
        <f>AVERAGE(L6,N6,P6,R6,T6,V6,X6,Z6,AB6,AD6,AF6)*(IF(J6=0,1,0.2))+J6*0.8</f>
        <v>770.14285714285722</v>
      </c>
      <c r="E6" s="36">
        <f>AVERAGE(M6,O6,Q6,S6,U6,W6,Y6,AA6,AC6,AE6,AG6)</f>
        <v>652.67857142857144</v>
      </c>
      <c r="F6" s="37">
        <f>D6-E6</f>
        <v>117.46428571428578</v>
      </c>
      <c r="G6" s="38">
        <f t="shared" ref="G6" si="0">$E$57-E6</f>
        <v>200.41587301587299</v>
      </c>
      <c r="H6" s="39">
        <f t="shared" ref="H6" si="1">IF(F6/$F$57&lt;0.8,0.8,F6/$F$57)</f>
        <v>2.9517759917033954</v>
      </c>
      <c r="J6" s="136">
        <v>781</v>
      </c>
      <c r="K6" s="17" t="s">
        <v>105</v>
      </c>
      <c r="L6" s="18"/>
      <c r="M6" s="18"/>
      <c r="N6" s="89"/>
      <c r="O6" s="90"/>
      <c r="P6" s="21">
        <f>'2018'!C3</f>
        <v>739</v>
      </c>
      <c r="Q6" s="51">
        <f>AVERAGE('2018'!C4:F4)</f>
        <v>701.75</v>
      </c>
      <c r="R6" s="60">
        <f>'2019'!D3</f>
        <v>721</v>
      </c>
      <c r="S6" s="60">
        <f>AVERAGE('2019'!C4:D4)</f>
        <v>626</v>
      </c>
      <c r="T6" s="92"/>
      <c r="U6" s="92">
        <f>AVERAGE('2020'!D4)</f>
        <v>643</v>
      </c>
      <c r="V6" s="93">
        <f>'2021'!D3</f>
        <v>731</v>
      </c>
      <c r="W6" s="93"/>
      <c r="X6" s="94">
        <f>'2022'!C3</f>
        <v>781</v>
      </c>
      <c r="Y6" s="94">
        <f>AVERAGE('2022'!C4:D4)</f>
        <v>605.5</v>
      </c>
      <c r="Z6" s="95">
        <f>'2023'!C3</f>
        <v>698</v>
      </c>
      <c r="AA6" s="95">
        <f>AVERAGE('2023'!C4:D4)</f>
        <v>641.5</v>
      </c>
      <c r="AB6" s="114">
        <f>'2024'!E3</f>
        <v>744</v>
      </c>
      <c r="AC6" s="114">
        <f>'2024'!E4</f>
        <v>727</v>
      </c>
      <c r="AD6" s="116">
        <f>'2025'!E3</f>
        <v>673</v>
      </c>
      <c r="AE6" s="145">
        <f>AVERAGE('2025'!D3,'2025'!E4)</f>
        <v>624</v>
      </c>
      <c r="AF6" s="117"/>
      <c r="AG6" s="117"/>
    </row>
    <row r="7" spans="1:33" ht="18.75" x14ac:dyDescent="0.3">
      <c r="A7" s="17" t="s">
        <v>175</v>
      </c>
      <c r="B7" s="75"/>
      <c r="C7" s="34">
        <f t="shared" ref="C7:C49" si="2">($E$57*$A$4)+((B7-(E7*$A$4))/H7)</f>
        <v>56.219444444444434</v>
      </c>
      <c r="D7" s="35">
        <f t="shared" ref="D7:D49" si="3">AVERAGE(L7,N7,P7,R7,T7,V7,X7,Z7,AB7,AD7,AF7)*(IF(J7=0,1,0.2))+J7*0.8</f>
        <v>668.5</v>
      </c>
      <c r="E7" s="36">
        <f t="shared" ref="E7:E49" si="4">AVERAGE(M7,O7,Q7,S7,U7,W7,Y7,AA7,AC7,AE7,AG7)</f>
        <v>637.5</v>
      </c>
      <c r="F7" s="37">
        <f t="shared" ref="F7:F49" si="5">D7-E7</f>
        <v>31</v>
      </c>
      <c r="G7" s="38">
        <f t="shared" ref="G7:G49" si="6">$E$57-E7</f>
        <v>215.59444444444443</v>
      </c>
      <c r="H7" s="39">
        <f t="shared" ref="H7:H49" si="7">IF(F7/$F$57&lt;0.8,0.8,F7/$F$57)</f>
        <v>0.8</v>
      </c>
      <c r="J7" s="136">
        <v>675</v>
      </c>
      <c r="K7" s="17" t="s">
        <v>175</v>
      </c>
      <c r="L7" s="18"/>
      <c r="M7" s="18"/>
      <c r="N7" s="89"/>
      <c r="O7" s="90"/>
      <c r="P7" s="21"/>
      <c r="Q7" s="51"/>
      <c r="R7" s="60"/>
      <c r="S7" s="60"/>
      <c r="T7" s="92"/>
      <c r="U7" s="92"/>
      <c r="V7" s="93"/>
      <c r="W7" s="93"/>
      <c r="X7" s="94"/>
      <c r="Y7" s="94"/>
      <c r="Z7" s="95"/>
      <c r="AA7" s="95"/>
      <c r="AB7" s="137">
        <v>660</v>
      </c>
      <c r="AC7" s="137">
        <v>650</v>
      </c>
      <c r="AD7" s="116">
        <f>'2025'!D5</f>
        <v>625</v>
      </c>
      <c r="AE7" s="145">
        <f>'2025'!D5</f>
        <v>625</v>
      </c>
      <c r="AF7" s="117"/>
      <c r="AG7" s="117"/>
    </row>
    <row r="8" spans="1:33" ht="18.75" x14ac:dyDescent="0.3">
      <c r="A8" s="17" t="s">
        <v>176</v>
      </c>
      <c r="B8" s="75"/>
      <c r="C8" s="34">
        <f t="shared" si="2"/>
        <v>21.844444444444434</v>
      </c>
      <c r="D8" s="35">
        <f t="shared" si="3"/>
        <v>695.5</v>
      </c>
      <c r="E8" s="36">
        <f t="shared" si="4"/>
        <v>665</v>
      </c>
      <c r="F8" s="37">
        <f t="shared" si="5"/>
        <v>30.5</v>
      </c>
      <c r="G8" s="38">
        <f t="shared" si="6"/>
        <v>188.09444444444443</v>
      </c>
      <c r="H8" s="39">
        <f t="shared" si="7"/>
        <v>0.8</v>
      </c>
      <c r="J8" s="136">
        <v>700</v>
      </c>
      <c r="K8" s="17" t="s">
        <v>176</v>
      </c>
      <c r="L8" s="18"/>
      <c r="M8" s="18"/>
      <c r="N8" s="89"/>
      <c r="O8" s="90"/>
      <c r="P8" s="21"/>
      <c r="Q8" s="51"/>
      <c r="R8" s="60"/>
      <c r="S8" s="60"/>
      <c r="T8" s="92"/>
      <c r="U8" s="92"/>
      <c r="V8" s="93"/>
      <c r="W8" s="93"/>
      <c r="X8" s="94"/>
      <c r="Y8" s="94"/>
      <c r="Z8" s="95"/>
      <c r="AA8" s="95"/>
      <c r="AB8" s="137">
        <v>670</v>
      </c>
      <c r="AC8" s="137">
        <v>660</v>
      </c>
      <c r="AD8" s="116">
        <f>'2025'!F7</f>
        <v>685</v>
      </c>
      <c r="AE8" s="145">
        <f>AVERAGE('2025'!F8)</f>
        <v>670</v>
      </c>
      <c r="AF8" s="117"/>
      <c r="AG8" s="117"/>
    </row>
    <row r="9" spans="1:33" ht="18.75" x14ac:dyDescent="0.3">
      <c r="A9" s="129" t="s">
        <v>161</v>
      </c>
      <c r="B9" s="75"/>
      <c r="C9" s="34">
        <f t="shared" si="2"/>
        <v>671.36907987811503</v>
      </c>
      <c r="D9" s="35">
        <f t="shared" si="3"/>
        <v>808.32</v>
      </c>
      <c r="E9" s="36">
        <f t="shared" si="4"/>
        <v>663.11111111111109</v>
      </c>
      <c r="F9" s="37">
        <f t="shared" si="5"/>
        <v>145.20888888888896</v>
      </c>
      <c r="G9" s="38">
        <f t="shared" si="6"/>
        <v>189.98333333333335</v>
      </c>
      <c r="H9" s="39">
        <f t="shared" si="7"/>
        <v>3.6489738936199902</v>
      </c>
      <c r="J9" s="135">
        <v>827</v>
      </c>
      <c r="K9" s="129" t="s">
        <v>161</v>
      </c>
      <c r="L9" s="18"/>
      <c r="M9" s="18"/>
      <c r="N9" s="19">
        <f>'2017'!E5</f>
        <v>749</v>
      </c>
      <c r="O9" s="58">
        <f>AVERAGE('2017'!C6:E6)</f>
        <v>668.66666666666663</v>
      </c>
      <c r="P9" s="22">
        <f>'2018'!C5</f>
        <v>741</v>
      </c>
      <c r="Q9" s="51">
        <f>AVERAGE('2018'!C6:G6)</f>
        <v>688.33333333333337</v>
      </c>
      <c r="R9" s="60">
        <f>'2019'!E5</f>
        <v>740</v>
      </c>
      <c r="S9" s="60">
        <f>AVERAGE('2019'!C6:E6)</f>
        <v>675.66666666666663</v>
      </c>
      <c r="T9" s="92"/>
      <c r="U9" s="92"/>
      <c r="V9" s="87">
        <v>700</v>
      </c>
      <c r="W9" s="87">
        <v>650</v>
      </c>
      <c r="X9" s="94"/>
      <c r="Y9" s="94">
        <f>AVERAGE('2022'!D6)</f>
        <v>598</v>
      </c>
      <c r="Z9" s="95">
        <f>'2023'!E5</f>
        <v>738</v>
      </c>
      <c r="AA9" s="95">
        <f>'2023'!E6</f>
        <v>698</v>
      </c>
      <c r="AB9" s="114"/>
      <c r="AC9" s="114"/>
      <c r="AD9" s="116"/>
      <c r="AE9" s="145"/>
      <c r="AF9" s="117"/>
      <c r="AG9" s="117"/>
    </row>
    <row r="10" spans="1:33" ht="18.75" x14ac:dyDescent="0.3">
      <c r="A10" s="129" t="s">
        <v>160</v>
      </c>
      <c r="B10" s="75"/>
      <c r="C10" s="34">
        <f t="shared" si="2"/>
        <v>698.54197651366269</v>
      </c>
      <c r="D10" s="35">
        <f t="shared" si="3"/>
        <v>833.92000000000007</v>
      </c>
      <c r="E10" s="36">
        <f t="shared" si="4"/>
        <v>663.16666666666663</v>
      </c>
      <c r="F10" s="37">
        <f t="shared" si="5"/>
        <v>170.75333333333344</v>
      </c>
      <c r="G10" s="38">
        <f t="shared" si="6"/>
        <v>189.92777777777781</v>
      </c>
      <c r="H10" s="39">
        <f t="shared" si="7"/>
        <v>4.290883707943598</v>
      </c>
      <c r="J10" s="135">
        <v>859</v>
      </c>
      <c r="K10" s="129" t="s">
        <v>160</v>
      </c>
      <c r="L10" s="18"/>
      <c r="M10" s="18"/>
      <c r="N10" s="19">
        <f>'2017'!E6</f>
        <v>749</v>
      </c>
      <c r="O10" s="58">
        <v>669</v>
      </c>
      <c r="P10" s="22">
        <f>'2018'!C6</f>
        <v>741</v>
      </c>
      <c r="Q10" s="51">
        <v>688</v>
      </c>
      <c r="R10" s="60">
        <v>740</v>
      </c>
      <c r="S10" s="60">
        <v>676</v>
      </c>
      <c r="T10" s="92"/>
      <c r="U10" s="92"/>
      <c r="V10" s="87">
        <v>700</v>
      </c>
      <c r="W10" s="87">
        <v>650</v>
      </c>
      <c r="X10" s="94"/>
      <c r="Y10" s="94">
        <v>598</v>
      </c>
      <c r="Z10" s="95">
        <v>738</v>
      </c>
      <c r="AA10" s="95">
        <v>698</v>
      </c>
      <c r="AB10" s="114"/>
      <c r="AC10" s="114"/>
      <c r="AD10" s="116"/>
      <c r="AE10" s="145"/>
      <c r="AF10" s="117"/>
      <c r="AG10" s="117"/>
    </row>
    <row r="11" spans="1:33" ht="18.75" x14ac:dyDescent="0.3">
      <c r="A11" s="17" t="s">
        <v>179</v>
      </c>
      <c r="B11" s="75"/>
      <c r="C11" s="34">
        <f t="shared" si="2"/>
        <v>610.95477480115142</v>
      </c>
      <c r="D11" s="35">
        <f t="shared" si="3"/>
        <v>806.6</v>
      </c>
      <c r="E11" s="36">
        <f t="shared" si="4"/>
        <v>692.75</v>
      </c>
      <c r="F11" s="37">
        <f t="shared" si="5"/>
        <v>113.85000000000002</v>
      </c>
      <c r="G11" s="38">
        <f t="shared" si="6"/>
        <v>160.34444444444443</v>
      </c>
      <c r="H11" s="39">
        <f t="shared" si="7"/>
        <v>2.8609521150355977</v>
      </c>
      <c r="J11" s="136">
        <v>820</v>
      </c>
      <c r="K11" s="17" t="s">
        <v>179</v>
      </c>
      <c r="L11" s="18"/>
      <c r="M11" s="18"/>
      <c r="N11" s="19"/>
      <c r="O11" s="58"/>
      <c r="P11" s="22"/>
      <c r="Q11" s="51"/>
      <c r="R11" s="60"/>
      <c r="S11" s="60"/>
      <c r="T11" s="92"/>
      <c r="U11" s="92"/>
      <c r="V11" s="87"/>
      <c r="W11" s="87"/>
      <c r="X11" s="94"/>
      <c r="Y11" s="94"/>
      <c r="Z11" s="95"/>
      <c r="AA11" s="95"/>
      <c r="AB11" s="137"/>
      <c r="AC11" s="137"/>
      <c r="AD11" s="116">
        <f>'2025'!G9</f>
        <v>753</v>
      </c>
      <c r="AE11" s="145">
        <f>AVERAGE('2025'!D9,'2025'!D10,'2025'!E10,'2025'!E9)</f>
        <v>692.75</v>
      </c>
      <c r="AF11" s="117"/>
      <c r="AG11" s="117"/>
    </row>
    <row r="12" spans="1:33" ht="18.75" x14ac:dyDescent="0.3">
      <c r="A12" s="17" t="s">
        <v>180</v>
      </c>
      <c r="B12" s="75"/>
      <c r="C12" s="34">
        <f t="shared" si="2"/>
        <v>671.18079184341718</v>
      </c>
      <c r="D12" s="35">
        <f t="shared" si="3"/>
        <v>831.8</v>
      </c>
      <c r="E12" s="36">
        <f t="shared" si="4"/>
        <v>682.5</v>
      </c>
      <c r="F12" s="37">
        <f t="shared" si="5"/>
        <v>149.29999999999995</v>
      </c>
      <c r="G12" s="38">
        <f t="shared" si="6"/>
        <v>170.59444444444443</v>
      </c>
      <c r="H12" s="39">
        <f t="shared" si="7"/>
        <v>3.7517799804551122</v>
      </c>
      <c r="J12" s="136">
        <v>850</v>
      </c>
      <c r="K12" s="17" t="s">
        <v>180</v>
      </c>
      <c r="L12" s="18"/>
      <c r="M12" s="18"/>
      <c r="N12" s="19"/>
      <c r="O12" s="58"/>
      <c r="P12" s="22"/>
      <c r="Q12" s="51"/>
      <c r="R12" s="60"/>
      <c r="S12" s="60"/>
      <c r="T12" s="92"/>
      <c r="U12" s="92"/>
      <c r="V12" s="87"/>
      <c r="W12" s="87"/>
      <c r="X12" s="94"/>
      <c r="Y12" s="94"/>
      <c r="Z12" s="95"/>
      <c r="AA12" s="95"/>
      <c r="AB12" s="137"/>
      <c r="AC12" s="137"/>
      <c r="AD12" s="116">
        <f>'2025'!E11</f>
        <v>759</v>
      </c>
      <c r="AE12" s="145">
        <f>AVERAGE('2025'!E12,'2025'!C12)</f>
        <v>682.5</v>
      </c>
      <c r="AF12" s="117"/>
      <c r="AG12" s="117"/>
    </row>
    <row r="13" spans="1:33" ht="18.75" x14ac:dyDescent="0.3">
      <c r="A13" s="17" t="s">
        <v>163</v>
      </c>
      <c r="B13" s="75"/>
      <c r="C13" s="34">
        <f t="shared" si="2"/>
        <v>592.68405484239884</v>
      </c>
      <c r="D13" s="35">
        <f t="shared" si="3"/>
        <v>815.40000000000009</v>
      </c>
      <c r="E13" s="36">
        <f t="shared" si="4"/>
        <v>707.3125</v>
      </c>
      <c r="F13" s="37">
        <f t="shared" si="5"/>
        <v>108.08750000000009</v>
      </c>
      <c r="G13" s="38">
        <f t="shared" si="6"/>
        <v>145.78194444444443</v>
      </c>
      <c r="H13" s="39">
        <f t="shared" si="7"/>
        <v>2.7161454697752339</v>
      </c>
      <c r="J13" s="130">
        <v>822</v>
      </c>
      <c r="K13" s="17" t="s">
        <v>163</v>
      </c>
      <c r="L13" s="18"/>
      <c r="M13" s="18"/>
      <c r="N13" s="20">
        <f>'2017'!G7</f>
        <v>748</v>
      </c>
      <c r="O13" s="20">
        <f>'2017'!G8</f>
        <v>662</v>
      </c>
      <c r="P13" s="22">
        <f>'2018'!G7</f>
        <v>791</v>
      </c>
      <c r="Q13" s="51">
        <f>AVERAGE('2018'!C8:G8)</f>
        <v>755.75</v>
      </c>
      <c r="R13" s="60">
        <f>'2019'!E7</f>
        <v>798</v>
      </c>
      <c r="S13" s="60">
        <f>AVERAGE('2019'!D8:E8)</f>
        <v>749.5</v>
      </c>
      <c r="T13" s="92">
        <f>'2020'!D7</f>
        <v>819</v>
      </c>
      <c r="U13" s="92"/>
      <c r="V13" s="93"/>
      <c r="W13" s="93"/>
      <c r="X13" s="94"/>
      <c r="Y13" s="94"/>
      <c r="Z13" s="95"/>
      <c r="AA13" s="95">
        <f>'2023'!D8</f>
        <v>662</v>
      </c>
      <c r="AB13" s="114"/>
      <c r="AC13" s="114"/>
      <c r="AD13" s="116"/>
      <c r="AE13" s="145"/>
      <c r="AF13" s="117"/>
      <c r="AG13" s="117"/>
    </row>
    <row r="14" spans="1:33" ht="18.75" x14ac:dyDescent="0.3">
      <c r="A14" s="17" t="s">
        <v>162</v>
      </c>
      <c r="B14" s="75"/>
      <c r="C14" s="34">
        <f t="shared" si="2"/>
        <v>587.00763475036422</v>
      </c>
      <c r="D14" s="35">
        <f t="shared" si="3"/>
        <v>859.86666666666679</v>
      </c>
      <c r="E14" s="36">
        <f t="shared" si="4"/>
        <v>748</v>
      </c>
      <c r="F14" s="37">
        <f t="shared" si="5"/>
        <v>111.86666666666679</v>
      </c>
      <c r="G14" s="38">
        <f t="shared" si="6"/>
        <v>105.09444444444443</v>
      </c>
      <c r="H14" s="39">
        <f t="shared" si="7"/>
        <v>2.8111126622923361</v>
      </c>
      <c r="J14" s="130">
        <v>871</v>
      </c>
      <c r="K14" s="17" t="s">
        <v>162</v>
      </c>
      <c r="L14" s="18"/>
      <c r="M14" s="18"/>
      <c r="N14" s="20">
        <v>748</v>
      </c>
      <c r="O14" s="20">
        <v>662</v>
      </c>
      <c r="P14" s="22">
        <f>'2018'!G8</f>
        <v>791</v>
      </c>
      <c r="Q14" s="51">
        <v>756</v>
      </c>
      <c r="R14" s="60">
        <v>798</v>
      </c>
      <c r="S14" s="60">
        <v>750</v>
      </c>
      <c r="T14" s="92">
        <v>819</v>
      </c>
      <c r="U14" s="92"/>
      <c r="V14" s="93"/>
      <c r="W14" s="93"/>
      <c r="X14" s="94"/>
      <c r="Y14" s="94"/>
      <c r="Z14" s="95"/>
      <c r="AA14" s="95">
        <v>662</v>
      </c>
      <c r="AB14" s="114">
        <f>'2024'!F9</f>
        <v>871</v>
      </c>
      <c r="AC14" s="143">
        <f>'2024'!F10</f>
        <v>815</v>
      </c>
      <c r="AD14" s="116">
        <f>'2025'!E13</f>
        <v>865</v>
      </c>
      <c r="AE14" s="145">
        <f>'2025'!E14</f>
        <v>843</v>
      </c>
      <c r="AF14" s="117"/>
      <c r="AG14" s="117"/>
    </row>
    <row r="15" spans="1:33" ht="18.75" x14ac:dyDescent="0.3">
      <c r="A15" s="17" t="s">
        <v>139</v>
      </c>
      <c r="B15" s="75"/>
      <c r="C15" s="34">
        <f t="shared" si="2"/>
        <v>238.23126361655716</v>
      </c>
      <c r="D15" s="35">
        <f t="shared" si="3"/>
        <v>839</v>
      </c>
      <c r="E15" s="36">
        <f t="shared" si="4"/>
        <v>788</v>
      </c>
      <c r="F15" s="37">
        <f t="shared" si="5"/>
        <v>51</v>
      </c>
      <c r="G15" s="38">
        <f t="shared" si="6"/>
        <v>65.094444444444434</v>
      </c>
      <c r="H15" s="39">
        <f t="shared" si="7"/>
        <v>1.2815859276839301</v>
      </c>
      <c r="J15" s="136">
        <v>839</v>
      </c>
      <c r="K15" s="17" t="s">
        <v>139</v>
      </c>
      <c r="L15" s="18"/>
      <c r="M15" s="18"/>
      <c r="N15" s="20"/>
      <c r="O15" s="20"/>
      <c r="P15" s="22"/>
      <c r="Q15" s="51"/>
      <c r="R15" s="60"/>
      <c r="S15" s="60"/>
      <c r="T15" s="92"/>
      <c r="U15" s="92"/>
      <c r="V15" s="93"/>
      <c r="W15" s="93"/>
      <c r="X15" s="94"/>
      <c r="Y15" s="94"/>
      <c r="Z15" s="95">
        <f>'2023'!D9</f>
        <v>839</v>
      </c>
      <c r="AA15" s="95">
        <f>'2023'!D10</f>
        <v>788</v>
      </c>
      <c r="AB15" s="114"/>
      <c r="AC15" s="114"/>
      <c r="AD15" s="116"/>
      <c r="AE15" s="145"/>
      <c r="AF15" s="117"/>
      <c r="AG15" s="117"/>
    </row>
    <row r="16" spans="1:33" ht="18.75" x14ac:dyDescent="0.3">
      <c r="A16" s="17" t="s">
        <v>177</v>
      </c>
      <c r="B16" s="75"/>
      <c r="C16" s="34">
        <f t="shared" si="2"/>
        <v>449.0899323181049</v>
      </c>
      <c r="D16" s="35">
        <f t="shared" si="3"/>
        <v>878.80000000000007</v>
      </c>
      <c r="E16" s="36">
        <f t="shared" si="4"/>
        <v>800</v>
      </c>
      <c r="F16" s="37">
        <f t="shared" si="5"/>
        <v>78.800000000000068</v>
      </c>
      <c r="G16" s="38">
        <f t="shared" si="6"/>
        <v>53.094444444444434</v>
      </c>
      <c r="H16" s="39">
        <f t="shared" si="7"/>
        <v>1.9801759039508586</v>
      </c>
      <c r="J16" s="130">
        <v>882</v>
      </c>
      <c r="K16" s="17" t="s">
        <v>177</v>
      </c>
      <c r="L16" s="18"/>
      <c r="M16" s="18"/>
      <c r="N16" s="20"/>
      <c r="O16" s="20"/>
      <c r="P16" s="22"/>
      <c r="Q16" s="51"/>
      <c r="R16" s="60"/>
      <c r="S16" s="60"/>
      <c r="T16" s="92"/>
      <c r="U16" s="92"/>
      <c r="V16" s="93"/>
      <c r="W16" s="93"/>
      <c r="X16" s="94"/>
      <c r="Y16" s="94"/>
      <c r="Z16" s="95"/>
      <c r="AA16" s="95"/>
      <c r="AB16" s="137">
        <v>850</v>
      </c>
      <c r="AC16" s="137">
        <v>800</v>
      </c>
      <c r="AD16" s="116">
        <f>'2025'!F17</f>
        <v>882</v>
      </c>
      <c r="AE16" s="145"/>
      <c r="AF16" s="117"/>
      <c r="AG16" s="117"/>
    </row>
    <row r="17" spans="1:33" ht="18.75" x14ac:dyDescent="0.3">
      <c r="A17" s="17" t="s">
        <v>178</v>
      </c>
      <c r="B17" s="75"/>
      <c r="C17" s="34">
        <f t="shared" si="2"/>
        <v>598.52456486969595</v>
      </c>
      <c r="D17" s="35">
        <f t="shared" si="3"/>
        <v>873.6</v>
      </c>
      <c r="E17" s="36">
        <f t="shared" si="4"/>
        <v>755.5</v>
      </c>
      <c r="F17" s="37">
        <f t="shared" si="5"/>
        <v>118.10000000000002</v>
      </c>
      <c r="G17" s="38">
        <f t="shared" si="6"/>
        <v>97.594444444444434</v>
      </c>
      <c r="H17" s="39">
        <f t="shared" si="7"/>
        <v>2.9677509423425916</v>
      </c>
      <c r="J17" s="136">
        <v>882</v>
      </c>
      <c r="K17" s="17" t="s">
        <v>178</v>
      </c>
      <c r="L17" s="18"/>
      <c r="M17" s="18"/>
      <c r="N17" s="20"/>
      <c r="O17" s="20"/>
      <c r="P17" s="22"/>
      <c r="Q17" s="51"/>
      <c r="R17" s="60"/>
      <c r="S17" s="60"/>
      <c r="T17" s="92"/>
      <c r="U17" s="92"/>
      <c r="V17" s="93"/>
      <c r="W17" s="93"/>
      <c r="X17" s="94"/>
      <c r="Y17" s="94"/>
      <c r="Z17" s="95"/>
      <c r="AA17" s="95"/>
      <c r="AB17" s="137">
        <v>840</v>
      </c>
      <c r="AC17" s="137">
        <v>770</v>
      </c>
      <c r="AD17" s="116"/>
      <c r="AE17" s="145">
        <f>'2025'!D19</f>
        <v>741</v>
      </c>
      <c r="AF17" s="117"/>
      <c r="AG17" s="117"/>
    </row>
    <row r="18" spans="1:33" ht="18.75" x14ac:dyDescent="0.3">
      <c r="A18" s="129" t="s">
        <v>164</v>
      </c>
      <c r="B18" s="75"/>
      <c r="C18" s="34">
        <f t="shared" si="2"/>
        <v>528.42317836558641</v>
      </c>
      <c r="D18" s="35">
        <f t="shared" si="3"/>
        <v>888.7</v>
      </c>
      <c r="E18" s="36">
        <f t="shared" si="4"/>
        <v>791.66666666666663</v>
      </c>
      <c r="F18" s="37">
        <f t="shared" si="5"/>
        <v>97.033333333333417</v>
      </c>
      <c r="G18" s="38">
        <f t="shared" si="6"/>
        <v>61.427777777777806</v>
      </c>
      <c r="H18" s="39">
        <f t="shared" si="7"/>
        <v>2.4383638140443948</v>
      </c>
      <c r="J18" s="135">
        <v>893</v>
      </c>
      <c r="K18" s="129" t="s">
        <v>164</v>
      </c>
      <c r="L18" s="18"/>
      <c r="M18" s="18"/>
      <c r="N18" s="20">
        <f>'2017'!F11</f>
        <v>882</v>
      </c>
      <c r="O18" s="74">
        <v>864</v>
      </c>
      <c r="P18" s="22"/>
      <c r="Q18" s="51"/>
      <c r="R18" s="64"/>
      <c r="S18" s="60">
        <f>AVERAGE('2019'!D12)</f>
        <v>745</v>
      </c>
      <c r="T18" s="92"/>
      <c r="U18" s="92"/>
      <c r="V18" s="93"/>
      <c r="W18" s="93"/>
      <c r="X18" s="94"/>
      <c r="Y18" s="94"/>
      <c r="Z18" s="95">
        <f>'2023'!E11</f>
        <v>861</v>
      </c>
      <c r="AA18" s="95">
        <f>'2023'!C12</f>
        <v>766</v>
      </c>
      <c r="AB18" s="114"/>
      <c r="AC18" s="114"/>
      <c r="AD18" s="116"/>
      <c r="AE18" s="145"/>
      <c r="AF18" s="117"/>
      <c r="AG18" s="117"/>
    </row>
    <row r="19" spans="1:33" ht="18.75" x14ac:dyDescent="0.3">
      <c r="A19" s="129" t="s">
        <v>165</v>
      </c>
      <c r="B19" s="75"/>
      <c r="C19" s="34">
        <f t="shared" si="2"/>
        <v>536.25969568294431</v>
      </c>
      <c r="D19" s="35">
        <f t="shared" si="3"/>
        <v>891.10000000000014</v>
      </c>
      <c r="E19" s="36">
        <f t="shared" si="4"/>
        <v>791.66666666666663</v>
      </c>
      <c r="F19" s="37">
        <f t="shared" si="5"/>
        <v>99.433333333333508</v>
      </c>
      <c r="G19" s="38">
        <f t="shared" si="6"/>
        <v>61.427777777777806</v>
      </c>
      <c r="H19" s="39">
        <f t="shared" si="7"/>
        <v>2.4986737400530528</v>
      </c>
      <c r="J19" s="135">
        <v>896</v>
      </c>
      <c r="K19" s="129" t="s">
        <v>165</v>
      </c>
      <c r="L19" s="18"/>
      <c r="M19" s="18"/>
      <c r="N19" s="20">
        <v>882</v>
      </c>
      <c r="O19" s="74">
        <v>864</v>
      </c>
      <c r="P19" s="22"/>
      <c r="Q19" s="51"/>
      <c r="R19" s="64"/>
      <c r="S19" s="60">
        <v>745</v>
      </c>
      <c r="T19" s="92"/>
      <c r="U19" s="92"/>
      <c r="V19" s="93"/>
      <c r="W19" s="93"/>
      <c r="X19" s="94"/>
      <c r="Y19" s="94"/>
      <c r="Z19" s="95">
        <v>861</v>
      </c>
      <c r="AA19" s="95">
        <v>766</v>
      </c>
      <c r="AB19" s="114"/>
      <c r="AC19" s="114"/>
      <c r="AD19" s="116"/>
      <c r="AE19" s="145"/>
      <c r="AF19" s="117"/>
      <c r="AG19" s="117"/>
    </row>
    <row r="20" spans="1:33" ht="18.75" x14ac:dyDescent="0.3">
      <c r="A20" s="17" t="s">
        <v>181</v>
      </c>
      <c r="B20" s="75"/>
      <c r="C20" s="34">
        <f t="shared" si="2"/>
        <v>474.29163150492229</v>
      </c>
      <c r="D20" s="35">
        <f t="shared" si="3"/>
        <v>831</v>
      </c>
      <c r="E20" s="36">
        <f t="shared" si="4"/>
        <v>752</v>
      </c>
      <c r="F20" s="37">
        <f t="shared" si="5"/>
        <v>79</v>
      </c>
      <c r="G20" s="38">
        <f t="shared" si="6"/>
        <v>101.09444444444443</v>
      </c>
      <c r="H20" s="39">
        <f t="shared" si="7"/>
        <v>1.9852017311182448</v>
      </c>
      <c r="J20" s="136">
        <v>840</v>
      </c>
      <c r="K20" s="17" t="s">
        <v>181</v>
      </c>
      <c r="L20" s="18"/>
      <c r="M20" s="18"/>
      <c r="N20" s="20"/>
      <c r="O20" s="74"/>
      <c r="P20" s="22"/>
      <c r="Q20" s="51"/>
      <c r="R20" s="64"/>
      <c r="S20" s="60"/>
      <c r="T20" s="92"/>
      <c r="U20" s="92"/>
      <c r="V20" s="93"/>
      <c r="W20" s="93"/>
      <c r="X20" s="94"/>
      <c r="Y20" s="94"/>
      <c r="Z20" s="95"/>
      <c r="AA20" s="95"/>
      <c r="AB20" s="137">
        <v>790</v>
      </c>
      <c r="AC20" s="137">
        <v>760</v>
      </c>
      <c r="AD20" s="116">
        <f>'2025'!D21</f>
        <v>800</v>
      </c>
      <c r="AE20" s="145">
        <f>'2025'!D22</f>
        <v>744</v>
      </c>
      <c r="AF20" s="117"/>
      <c r="AG20" s="117"/>
    </row>
    <row r="21" spans="1:33" ht="18.75" x14ac:dyDescent="0.3">
      <c r="A21" s="17" t="s">
        <v>182</v>
      </c>
      <c r="B21" s="75"/>
      <c r="C21" s="34">
        <f t="shared" si="2"/>
        <v>334.03647342995089</v>
      </c>
      <c r="D21" s="35">
        <f t="shared" si="3"/>
        <v>839.8</v>
      </c>
      <c r="E21" s="36">
        <f t="shared" si="4"/>
        <v>780</v>
      </c>
      <c r="F21" s="37">
        <f t="shared" si="5"/>
        <v>59.799999999999955</v>
      </c>
      <c r="G21" s="38">
        <f t="shared" si="6"/>
        <v>73.094444444444434</v>
      </c>
      <c r="H21" s="39">
        <f t="shared" si="7"/>
        <v>1.5027223230489994</v>
      </c>
      <c r="J21" s="136">
        <v>850</v>
      </c>
      <c r="K21" s="17" t="s">
        <v>182</v>
      </c>
      <c r="L21" s="18"/>
      <c r="M21" s="18"/>
      <c r="N21" s="20"/>
      <c r="O21" s="74"/>
      <c r="P21" s="22"/>
      <c r="Q21" s="51"/>
      <c r="R21" s="64"/>
      <c r="S21" s="60"/>
      <c r="T21" s="92"/>
      <c r="U21" s="92"/>
      <c r="V21" s="93"/>
      <c r="W21" s="93"/>
      <c r="X21" s="94"/>
      <c r="Y21" s="94"/>
      <c r="Z21" s="95"/>
      <c r="AA21" s="95"/>
      <c r="AB21" s="137">
        <v>800</v>
      </c>
      <c r="AC21" s="137">
        <v>780</v>
      </c>
      <c r="AD21" s="116">
        <f>'2025'!H23</f>
        <v>798</v>
      </c>
      <c r="AE21" s="145"/>
      <c r="AF21" s="117"/>
      <c r="AG21" s="117"/>
    </row>
    <row r="22" spans="1:33" ht="18.75" x14ac:dyDescent="0.3">
      <c r="A22" s="17" t="s">
        <v>140</v>
      </c>
      <c r="B22" s="75"/>
      <c r="C22" s="34">
        <f t="shared" si="2"/>
        <v>517.98333333333323</v>
      </c>
      <c r="D22" s="35">
        <f t="shared" si="3"/>
        <v>859.2</v>
      </c>
      <c r="E22" s="36">
        <f t="shared" si="4"/>
        <v>768</v>
      </c>
      <c r="F22" s="37">
        <f t="shared" si="5"/>
        <v>91.200000000000045</v>
      </c>
      <c r="G22" s="38">
        <f t="shared" si="6"/>
        <v>85.094444444444434</v>
      </c>
      <c r="H22" s="39">
        <f t="shared" si="7"/>
        <v>2.2917771883289118</v>
      </c>
      <c r="J22" s="130">
        <v>874</v>
      </c>
      <c r="K22" s="17" t="s">
        <v>140</v>
      </c>
      <c r="L22" s="18"/>
      <c r="M22" s="18"/>
      <c r="N22" s="20"/>
      <c r="O22" s="20"/>
      <c r="P22" s="22"/>
      <c r="Q22" s="51"/>
      <c r="R22" s="91">
        <v>800</v>
      </c>
      <c r="S22" s="60">
        <f>AVERAGE('2019'!D14)</f>
        <v>768</v>
      </c>
      <c r="T22" s="92"/>
      <c r="U22" s="92"/>
      <c r="V22" s="93"/>
      <c r="W22" s="93"/>
      <c r="X22" s="94"/>
      <c r="Y22" s="94"/>
      <c r="Z22" s="95"/>
      <c r="AA22" s="95"/>
      <c r="AB22" s="114"/>
      <c r="AC22" s="114"/>
      <c r="AD22" s="116"/>
      <c r="AE22" s="145"/>
      <c r="AF22" s="117"/>
      <c r="AG22" s="117"/>
    </row>
    <row r="23" spans="1:33" ht="18.75" x14ac:dyDescent="0.3">
      <c r="A23" s="17" t="s">
        <v>109</v>
      </c>
      <c r="B23" s="75"/>
      <c r="C23" s="34">
        <f t="shared" si="2"/>
        <v>305.83637992831575</v>
      </c>
      <c r="D23" s="35">
        <f t="shared" si="3"/>
        <v>868.90000000000009</v>
      </c>
      <c r="E23" s="36">
        <f t="shared" si="4"/>
        <v>810</v>
      </c>
      <c r="F23" s="37">
        <f t="shared" si="5"/>
        <v>58.900000000000091</v>
      </c>
      <c r="G23" s="38">
        <f t="shared" si="6"/>
        <v>43.094444444444434</v>
      </c>
      <c r="H23" s="39">
        <f t="shared" si="7"/>
        <v>1.480106100795757</v>
      </c>
      <c r="J23" s="130">
        <v>883</v>
      </c>
      <c r="K23" s="17" t="s">
        <v>109</v>
      </c>
      <c r="L23" s="18"/>
      <c r="M23" s="18"/>
      <c r="N23" s="20"/>
      <c r="O23" s="20"/>
      <c r="P23" s="22">
        <f>'2018'!C15</f>
        <v>838</v>
      </c>
      <c r="Q23" s="51">
        <f>AVERAGE('2018'!C16:E16)</f>
        <v>810</v>
      </c>
      <c r="R23" s="60"/>
      <c r="S23" s="60">
        <f>AVERAGE('2019'!D16)</f>
        <v>827</v>
      </c>
      <c r="T23" s="92"/>
      <c r="U23" s="92"/>
      <c r="V23" s="93"/>
      <c r="W23" s="93"/>
      <c r="X23" s="94"/>
      <c r="Y23" s="94">
        <f>AVERAGE('2022'!C16:E16)</f>
        <v>793</v>
      </c>
      <c r="Z23" s="95"/>
      <c r="AA23" s="95"/>
      <c r="AB23" s="114">
        <f>'2024'!G17</f>
        <v>787</v>
      </c>
      <c r="AC23" s="114"/>
      <c r="AD23" s="116"/>
      <c r="AE23" s="145"/>
      <c r="AF23" s="117"/>
      <c r="AG23" s="117"/>
    </row>
    <row r="24" spans="1:33" ht="18.75" x14ac:dyDescent="0.3">
      <c r="A24" s="17" t="s">
        <v>141</v>
      </c>
      <c r="B24" s="75"/>
      <c r="C24" s="34">
        <f t="shared" si="2"/>
        <v>372.24490740740697</v>
      </c>
      <c r="D24" s="35">
        <f t="shared" si="3"/>
        <v>628</v>
      </c>
      <c r="E24" s="36">
        <f t="shared" si="4"/>
        <v>580</v>
      </c>
      <c r="F24" s="37">
        <f t="shared" si="5"/>
        <v>48</v>
      </c>
      <c r="G24" s="38">
        <f t="shared" si="6"/>
        <v>273.09444444444443</v>
      </c>
      <c r="H24" s="39">
        <f t="shared" si="7"/>
        <v>1.2061985201731107</v>
      </c>
      <c r="J24" s="136">
        <v>630</v>
      </c>
      <c r="K24" s="17" t="s">
        <v>141</v>
      </c>
      <c r="L24" s="18"/>
      <c r="M24" s="18"/>
      <c r="N24" s="20"/>
      <c r="O24" s="20"/>
      <c r="P24" s="22"/>
      <c r="Q24" s="51"/>
      <c r="R24" s="60"/>
      <c r="S24" s="60"/>
      <c r="T24" s="92"/>
      <c r="U24" s="92"/>
      <c r="V24" s="93"/>
      <c r="W24" s="93"/>
      <c r="X24" s="94"/>
      <c r="Y24" s="94"/>
      <c r="Z24" s="95"/>
      <c r="AA24" s="95"/>
      <c r="AB24" s="137">
        <v>620</v>
      </c>
      <c r="AC24" s="137">
        <v>580</v>
      </c>
      <c r="AD24" s="116"/>
      <c r="AE24" s="145"/>
      <c r="AF24" s="117"/>
      <c r="AG24" s="117"/>
    </row>
    <row r="25" spans="1:33" ht="18.75" x14ac:dyDescent="0.3">
      <c r="A25" s="17" t="s">
        <v>197</v>
      </c>
      <c r="B25" s="75"/>
      <c r="C25" s="34">
        <f t="shared" si="2"/>
        <v>335.7666666666662</v>
      </c>
      <c r="D25" s="35">
        <f t="shared" si="3"/>
        <v>700</v>
      </c>
      <c r="E25" s="36">
        <f t="shared" si="4"/>
        <v>650</v>
      </c>
      <c r="F25" s="37">
        <f t="shared" si="5"/>
        <v>50</v>
      </c>
      <c r="G25" s="38">
        <f t="shared" si="6"/>
        <v>203.09444444444443</v>
      </c>
      <c r="H25" s="39">
        <f t="shared" si="7"/>
        <v>1.2564567918469904</v>
      </c>
      <c r="J25" s="136">
        <v>700</v>
      </c>
      <c r="K25" s="17" t="s">
        <v>197</v>
      </c>
      <c r="L25" s="18"/>
      <c r="M25" s="18"/>
      <c r="N25" s="20"/>
      <c r="O25" s="20"/>
      <c r="P25" s="22"/>
      <c r="Q25" s="51"/>
      <c r="R25" s="60"/>
      <c r="S25" s="60"/>
      <c r="T25" s="92"/>
      <c r="U25" s="92"/>
      <c r="V25" s="93"/>
      <c r="W25" s="93"/>
      <c r="X25" s="94"/>
      <c r="Y25" s="94"/>
      <c r="Z25" s="95"/>
      <c r="AA25" s="95"/>
      <c r="AB25" s="137">
        <v>700</v>
      </c>
      <c r="AC25" s="137">
        <v>650</v>
      </c>
      <c r="AD25" s="116"/>
      <c r="AE25" s="145"/>
      <c r="AF25" s="117"/>
      <c r="AG25" s="117"/>
    </row>
    <row r="26" spans="1:33" ht="18.75" x14ac:dyDescent="0.3">
      <c r="A26" s="17" t="s">
        <v>198</v>
      </c>
      <c r="B26" s="75"/>
      <c r="C26" s="34">
        <f t="shared" ref="C26" si="8">($E$57*$A$4)+((B26-(E26*$A$4))/H26)</f>
        <v>-88.155555555555566</v>
      </c>
      <c r="D26" s="35">
        <f t="shared" ref="D26" si="9">AVERAGE(L26,N26,P26,R26,T26,V26,X26,Z26,AB26,AD26,AF26)*(IF(J26=0,1,0.2))+J26*0.8</f>
        <v>782.4</v>
      </c>
      <c r="E26" s="36">
        <f t="shared" ref="E26" si="10">AVERAGE(M26,O26,Q26,S26,U26,W26,Y26,AA26,AC26,AE26,AG26)</f>
        <v>753</v>
      </c>
      <c r="F26" s="37">
        <f t="shared" ref="F26" si="11">D26-E26</f>
        <v>29.399999999999977</v>
      </c>
      <c r="G26" s="38">
        <f t="shared" ref="G26" si="12">$E$57-E26</f>
        <v>100.09444444444443</v>
      </c>
      <c r="H26" s="39">
        <f t="shared" ref="H26" si="13">IF(F26/$F$57&lt;0.8,0.8,F26/$F$57)</f>
        <v>0.8</v>
      </c>
      <c r="J26" s="130">
        <v>785</v>
      </c>
      <c r="K26" s="17" t="s">
        <v>198</v>
      </c>
      <c r="L26" s="18"/>
      <c r="M26" s="18"/>
      <c r="N26" s="20"/>
      <c r="O26" s="20"/>
      <c r="P26" s="22"/>
      <c r="Q26" s="51"/>
      <c r="R26" s="60"/>
      <c r="S26" s="60"/>
      <c r="T26" s="92"/>
      <c r="U26" s="92"/>
      <c r="V26" s="93"/>
      <c r="W26" s="93"/>
      <c r="X26" s="94"/>
      <c r="Y26" s="94"/>
      <c r="Z26" s="95"/>
      <c r="AA26" s="95"/>
      <c r="AB26" s="137">
        <v>760</v>
      </c>
      <c r="AC26" s="137">
        <v>740</v>
      </c>
      <c r="AD26" s="116">
        <f>'2025'!C31</f>
        <v>784</v>
      </c>
      <c r="AE26" s="145">
        <f>'2025'!C32</f>
        <v>766</v>
      </c>
      <c r="AF26" s="117"/>
      <c r="AG26" s="117"/>
    </row>
    <row r="27" spans="1:33" ht="18.75" x14ac:dyDescent="0.3">
      <c r="A27" s="129" t="s">
        <v>110</v>
      </c>
      <c r="B27" s="75"/>
      <c r="C27" s="34">
        <f t="shared" si="2"/>
        <v>753.66111111111104</v>
      </c>
      <c r="D27" s="35">
        <f t="shared" si="3"/>
        <v>659.50000000000011</v>
      </c>
      <c r="E27" s="36">
        <f t="shared" si="4"/>
        <v>471</v>
      </c>
      <c r="F27" s="37">
        <f t="shared" si="5"/>
        <v>188.50000000000011</v>
      </c>
      <c r="G27" s="38">
        <f t="shared" si="6"/>
        <v>382.09444444444443</v>
      </c>
      <c r="H27" s="39">
        <f t="shared" si="7"/>
        <v>4.7368421052631566</v>
      </c>
      <c r="J27" s="135">
        <v>696</v>
      </c>
      <c r="K27" s="129" t="s">
        <v>110</v>
      </c>
      <c r="L27" s="18"/>
      <c r="M27" s="18"/>
      <c r="N27" s="20">
        <f>'2017'!G19</f>
        <v>471</v>
      </c>
      <c r="O27" s="76">
        <v>471</v>
      </c>
      <c r="P27" s="22"/>
      <c r="Q27" s="51"/>
      <c r="R27" s="60"/>
      <c r="S27" s="60"/>
      <c r="T27" s="92"/>
      <c r="U27" s="92"/>
      <c r="V27" s="93"/>
      <c r="W27" s="93"/>
      <c r="X27" s="94">
        <f>'2022'!C19</f>
        <v>556</v>
      </c>
      <c r="Y27" s="94"/>
      <c r="Z27" s="95"/>
      <c r="AA27" s="95"/>
      <c r="AB27" s="114"/>
      <c r="AC27" s="114"/>
      <c r="AD27" s="116"/>
      <c r="AE27" s="145"/>
      <c r="AF27" s="117"/>
      <c r="AG27" s="117"/>
    </row>
    <row r="28" spans="1:33" ht="18.75" x14ac:dyDescent="0.3">
      <c r="A28" s="17" t="s">
        <v>196</v>
      </c>
      <c r="B28" s="75"/>
      <c r="C28" s="34">
        <f t="shared" si="2"/>
        <v>455.14999999999964</v>
      </c>
      <c r="D28" s="35">
        <f t="shared" si="3"/>
        <v>550</v>
      </c>
      <c r="E28" s="36">
        <f t="shared" si="4"/>
        <v>500</v>
      </c>
      <c r="F28" s="37">
        <f t="shared" si="5"/>
        <v>50</v>
      </c>
      <c r="G28" s="38">
        <f t="shared" si="6"/>
        <v>353.09444444444443</v>
      </c>
      <c r="H28" s="39">
        <f t="shared" si="7"/>
        <v>1.2564567918469904</v>
      </c>
      <c r="J28" s="136">
        <v>550</v>
      </c>
      <c r="K28" s="17" t="s">
        <v>196</v>
      </c>
      <c r="L28" s="18"/>
      <c r="M28" s="18"/>
      <c r="N28" s="20"/>
      <c r="O28" s="76"/>
      <c r="P28" s="22"/>
      <c r="Q28" s="51"/>
      <c r="R28" s="60"/>
      <c r="S28" s="60"/>
      <c r="T28" s="92"/>
      <c r="U28" s="92"/>
      <c r="V28" s="93"/>
      <c r="W28" s="93"/>
      <c r="X28" s="94"/>
      <c r="Y28" s="94"/>
      <c r="Z28" s="95"/>
      <c r="AA28" s="95"/>
      <c r="AB28" s="137">
        <v>550</v>
      </c>
      <c r="AC28" s="137">
        <v>500</v>
      </c>
      <c r="AD28" s="116"/>
      <c r="AE28" s="145"/>
      <c r="AF28" s="117"/>
      <c r="AG28" s="117"/>
    </row>
    <row r="29" spans="1:33" ht="18.75" x14ac:dyDescent="0.3">
      <c r="A29" s="17" t="s">
        <v>195</v>
      </c>
      <c r="B29" s="75"/>
      <c r="C29" s="34">
        <f t="shared" ref="C29" si="14">($E$57*$A$4)+((B29-(E29*$A$4))/H29)</f>
        <v>664.41388888888866</v>
      </c>
      <c r="D29" s="35">
        <f t="shared" ref="D29" si="15">AVERAGE(L29,N29,P29,R29,T29,V29,X29,Z29,AB29,AD29,AF29)*(IF(J29=0,1,0.2))+J29*0.8</f>
        <v>666</v>
      </c>
      <c r="E29" s="36">
        <f t="shared" ref="E29" si="16">AVERAGE(M29,O29,Q29,S29,U29,W29,Y29,AA29,AC29,AE29,AG29)</f>
        <v>550</v>
      </c>
      <c r="F29" s="37">
        <f t="shared" ref="F29" si="17">D29-E29</f>
        <v>116</v>
      </c>
      <c r="G29" s="38">
        <f t="shared" ref="G29" si="18">$E$57-E29</f>
        <v>303.09444444444443</v>
      </c>
      <c r="H29" s="39">
        <f t="shared" ref="H29" si="19">IF(F29/$F$57&lt;0.8,0.8,F29/$F$57)</f>
        <v>2.9149797570850176</v>
      </c>
      <c r="J29" s="136">
        <v>670</v>
      </c>
      <c r="K29" s="17" t="s">
        <v>195</v>
      </c>
      <c r="L29" s="18"/>
      <c r="M29" s="18"/>
      <c r="N29" s="20"/>
      <c r="O29" s="76"/>
      <c r="P29" s="22"/>
      <c r="Q29" s="51"/>
      <c r="R29" s="60"/>
      <c r="S29" s="60"/>
      <c r="T29" s="92"/>
      <c r="U29" s="92"/>
      <c r="V29" s="93"/>
      <c r="W29" s="93"/>
      <c r="X29" s="94"/>
      <c r="Y29" s="94"/>
      <c r="Z29" s="95"/>
      <c r="AA29" s="95"/>
      <c r="AB29" s="137">
        <v>650</v>
      </c>
      <c r="AC29" s="137">
        <v>550</v>
      </c>
      <c r="AD29" s="116"/>
      <c r="AE29" s="145"/>
      <c r="AF29" s="117"/>
      <c r="AG29" s="117"/>
    </row>
    <row r="30" spans="1:33" ht="18.75" x14ac:dyDescent="0.3">
      <c r="A30" s="17" t="s">
        <v>184</v>
      </c>
      <c r="B30" s="75"/>
      <c r="C30" s="34">
        <f t="shared" si="2"/>
        <v>697.29646879756456</v>
      </c>
      <c r="D30" s="35">
        <f t="shared" si="3"/>
        <v>598</v>
      </c>
      <c r="E30" s="36">
        <f t="shared" si="4"/>
        <v>476.33333333333331</v>
      </c>
      <c r="F30" s="37">
        <f t="shared" si="5"/>
        <v>121.66666666666669</v>
      </c>
      <c r="G30" s="38">
        <f t="shared" si="6"/>
        <v>376.76111111111112</v>
      </c>
      <c r="H30" s="39">
        <f t="shared" si="7"/>
        <v>3.0573781934943436</v>
      </c>
      <c r="J30" s="136">
        <v>600</v>
      </c>
      <c r="K30" s="17" t="s">
        <v>184</v>
      </c>
      <c r="L30" s="18"/>
      <c r="M30" s="18"/>
      <c r="N30" s="20"/>
      <c r="O30" s="20"/>
      <c r="P30" s="22"/>
      <c r="Q30" s="51"/>
      <c r="R30" s="60"/>
      <c r="S30" s="60"/>
      <c r="T30" s="92"/>
      <c r="U30" s="92"/>
      <c r="V30" s="93"/>
      <c r="W30" s="93"/>
      <c r="X30" s="94"/>
      <c r="Y30" s="94">
        <f>AVERAGE('2022'!C22)</f>
        <v>466</v>
      </c>
      <c r="Z30" s="124">
        <v>580</v>
      </c>
      <c r="AA30" s="95">
        <f>'2023'!E22</f>
        <v>463</v>
      </c>
      <c r="AB30" s="137">
        <v>600</v>
      </c>
      <c r="AC30" s="137">
        <v>500</v>
      </c>
      <c r="AD30" s="116"/>
      <c r="AE30" s="145"/>
      <c r="AF30" s="117"/>
      <c r="AG30" s="117"/>
    </row>
    <row r="31" spans="1:33" ht="18.75" x14ac:dyDescent="0.3">
      <c r="A31" s="17" t="s">
        <v>185</v>
      </c>
      <c r="B31" s="75"/>
      <c r="C31" s="34">
        <f t="shared" si="2"/>
        <v>592.21975308641947</v>
      </c>
      <c r="D31" s="35">
        <f t="shared" si="3"/>
        <v>680</v>
      </c>
      <c r="E31" s="36">
        <f t="shared" si="4"/>
        <v>590</v>
      </c>
      <c r="F31" s="37">
        <f t="shared" si="5"/>
        <v>90</v>
      </c>
      <c r="G31" s="38">
        <f t="shared" si="6"/>
        <v>263.09444444444443</v>
      </c>
      <c r="H31" s="39">
        <f t="shared" si="7"/>
        <v>2.2616222253245826</v>
      </c>
      <c r="J31" s="136">
        <v>690</v>
      </c>
      <c r="K31" s="17" t="s">
        <v>185</v>
      </c>
      <c r="L31" s="18"/>
      <c r="M31" s="18"/>
      <c r="N31" s="20"/>
      <c r="O31" s="20"/>
      <c r="P31" s="22"/>
      <c r="Q31" s="51"/>
      <c r="R31" s="60"/>
      <c r="S31" s="60"/>
      <c r="T31" s="92"/>
      <c r="U31" s="92"/>
      <c r="V31" s="93"/>
      <c r="W31" s="93"/>
      <c r="X31" s="94"/>
      <c r="Y31" s="94"/>
      <c r="Z31" s="124"/>
      <c r="AA31" s="95"/>
      <c r="AB31" s="137">
        <v>640</v>
      </c>
      <c r="AC31" s="137">
        <v>590</v>
      </c>
      <c r="AD31" s="116"/>
      <c r="AE31" s="145"/>
      <c r="AF31" s="117"/>
      <c r="AG31" s="117"/>
    </row>
    <row r="32" spans="1:33" ht="18.75" x14ac:dyDescent="0.3">
      <c r="A32" s="17" t="s">
        <v>143</v>
      </c>
      <c r="B32" s="75"/>
      <c r="C32" s="34">
        <f t="shared" si="2"/>
        <v>607.84961240310054</v>
      </c>
      <c r="D32" s="35">
        <f t="shared" si="3"/>
        <v>616</v>
      </c>
      <c r="E32" s="36">
        <f t="shared" si="4"/>
        <v>530</v>
      </c>
      <c r="F32" s="37">
        <f t="shared" si="5"/>
        <v>86</v>
      </c>
      <c r="G32" s="38">
        <f t="shared" si="6"/>
        <v>323.09444444444443</v>
      </c>
      <c r="H32" s="39">
        <f t="shared" si="7"/>
        <v>2.1611056819768235</v>
      </c>
      <c r="J32" s="136">
        <v>620</v>
      </c>
      <c r="K32" s="17" t="s">
        <v>143</v>
      </c>
      <c r="L32" s="18"/>
      <c r="M32" s="18"/>
      <c r="N32" s="20"/>
      <c r="O32" s="20"/>
      <c r="P32" s="22"/>
      <c r="Q32" s="51"/>
      <c r="R32" s="60"/>
      <c r="S32" s="60"/>
      <c r="T32" s="92"/>
      <c r="U32" s="92"/>
      <c r="V32" s="93"/>
      <c r="W32" s="93"/>
      <c r="X32" s="94"/>
      <c r="Y32" s="94"/>
      <c r="Z32" s="95"/>
      <c r="AA32" s="95"/>
      <c r="AB32" s="137">
        <v>600</v>
      </c>
      <c r="AC32" s="137">
        <v>530</v>
      </c>
      <c r="AD32" s="116"/>
      <c r="AE32" s="145"/>
      <c r="AF32" s="117"/>
      <c r="AG32" s="117"/>
    </row>
    <row r="33" spans="1:33" ht="18.75" x14ac:dyDescent="0.3">
      <c r="A33" s="17" t="s">
        <v>186</v>
      </c>
      <c r="B33" s="75"/>
      <c r="C33" s="34">
        <f t="shared" si="2"/>
        <v>619.51835748792246</v>
      </c>
      <c r="D33" s="35">
        <f t="shared" si="3"/>
        <v>632</v>
      </c>
      <c r="E33" s="36">
        <f t="shared" si="4"/>
        <v>540</v>
      </c>
      <c r="F33" s="37">
        <f t="shared" si="5"/>
        <v>92</v>
      </c>
      <c r="G33" s="38">
        <f t="shared" si="6"/>
        <v>313.09444444444443</v>
      </c>
      <c r="H33" s="39">
        <f t="shared" si="7"/>
        <v>2.3118804969984623</v>
      </c>
      <c r="J33" s="136">
        <v>640</v>
      </c>
      <c r="K33" s="17" t="s">
        <v>186</v>
      </c>
      <c r="L33" s="18"/>
      <c r="M33" s="18"/>
      <c r="N33" s="20"/>
      <c r="O33" s="20"/>
      <c r="P33" s="22"/>
      <c r="Q33" s="51"/>
      <c r="R33" s="60"/>
      <c r="S33" s="60"/>
      <c r="T33" s="92"/>
      <c r="U33" s="92"/>
      <c r="V33" s="93"/>
      <c r="W33" s="93"/>
      <c r="X33" s="94"/>
      <c r="Y33" s="94"/>
      <c r="Z33" s="95"/>
      <c r="AA33" s="95"/>
      <c r="AB33" s="137">
        <v>600</v>
      </c>
      <c r="AC33" s="137">
        <v>540</v>
      </c>
      <c r="AD33" s="116"/>
      <c r="AE33" s="145"/>
      <c r="AF33" s="117"/>
      <c r="AG33" s="117"/>
    </row>
    <row r="34" spans="1:33" ht="18.75" x14ac:dyDescent="0.3">
      <c r="A34" s="17" t="s">
        <v>187</v>
      </c>
      <c r="B34" s="75"/>
      <c r="C34" s="34">
        <f t="shared" si="2"/>
        <v>503.38569023568994</v>
      </c>
      <c r="D34" s="35">
        <f t="shared" si="3"/>
        <v>646</v>
      </c>
      <c r="E34" s="36">
        <f t="shared" si="4"/>
        <v>580</v>
      </c>
      <c r="F34" s="37">
        <f t="shared" si="5"/>
        <v>66</v>
      </c>
      <c r="G34" s="38">
        <f t="shared" si="6"/>
        <v>273.09444444444443</v>
      </c>
      <c r="H34" s="39">
        <f t="shared" si="7"/>
        <v>1.6585229652380273</v>
      </c>
      <c r="J34" s="136">
        <v>650</v>
      </c>
      <c r="K34" s="17" t="s">
        <v>187</v>
      </c>
      <c r="L34" s="18"/>
      <c r="M34" s="18"/>
      <c r="N34" s="20"/>
      <c r="O34" s="20"/>
      <c r="P34" s="22"/>
      <c r="Q34" s="51"/>
      <c r="R34" s="60"/>
      <c r="S34" s="60"/>
      <c r="T34" s="92"/>
      <c r="U34" s="92"/>
      <c r="V34" s="93"/>
      <c r="W34" s="93"/>
      <c r="X34" s="94"/>
      <c r="Y34" s="94"/>
      <c r="Z34" s="95"/>
      <c r="AA34" s="95"/>
      <c r="AB34" s="137">
        <v>630</v>
      </c>
      <c r="AC34" s="137">
        <v>580</v>
      </c>
      <c r="AD34" s="116"/>
      <c r="AE34" s="145"/>
      <c r="AF34" s="117"/>
      <c r="AG34" s="117"/>
    </row>
    <row r="35" spans="1:33" ht="18.75" x14ac:dyDescent="0.3">
      <c r="A35" s="129" t="s">
        <v>166</v>
      </c>
      <c r="B35" s="75"/>
      <c r="C35" s="34">
        <f t="shared" si="2"/>
        <v>777.85784081954284</v>
      </c>
      <c r="D35" s="35">
        <f t="shared" si="3"/>
        <v>516.26666666666665</v>
      </c>
      <c r="E35" s="36">
        <f t="shared" si="4"/>
        <v>337.66666666666669</v>
      </c>
      <c r="F35" s="37">
        <f t="shared" si="5"/>
        <v>178.59999999999997</v>
      </c>
      <c r="G35" s="38">
        <f t="shared" si="6"/>
        <v>515.42777777777769</v>
      </c>
      <c r="H35" s="39">
        <f t="shared" si="7"/>
        <v>4.4880636604774491</v>
      </c>
      <c r="J35" s="135">
        <v>542</v>
      </c>
      <c r="K35" s="129" t="s">
        <v>166</v>
      </c>
      <c r="L35" s="18"/>
      <c r="M35" s="18"/>
      <c r="N35" s="19">
        <f>'2017'!D25</f>
        <v>339</v>
      </c>
      <c r="O35" s="20">
        <f>'2017'!D26</f>
        <v>229</v>
      </c>
      <c r="P35" s="21">
        <f>'2018'!D25</f>
        <v>401</v>
      </c>
      <c r="Q35" s="51">
        <f>'2018'!D26</f>
        <v>344</v>
      </c>
      <c r="R35" s="60"/>
      <c r="S35" s="60"/>
      <c r="T35" s="92"/>
      <c r="U35" s="92"/>
      <c r="V35" s="87">
        <v>500</v>
      </c>
      <c r="W35" s="87">
        <v>440</v>
      </c>
      <c r="X35" s="94"/>
      <c r="Y35" s="94"/>
      <c r="Z35" s="95"/>
      <c r="AA35" s="95"/>
      <c r="AB35" s="114"/>
      <c r="AC35" s="114"/>
      <c r="AD35" s="116"/>
      <c r="AE35" s="145"/>
      <c r="AF35" s="117"/>
      <c r="AG35" s="117"/>
    </row>
    <row r="36" spans="1:33" ht="18.75" x14ac:dyDescent="0.3">
      <c r="A36" s="129" t="s">
        <v>167</v>
      </c>
      <c r="B36" s="75"/>
      <c r="C36" s="34">
        <f t="shared" si="2"/>
        <v>736.5180002528125</v>
      </c>
      <c r="D36" s="35">
        <f t="shared" si="3"/>
        <v>690.80000000000007</v>
      </c>
      <c r="E36" s="36">
        <f t="shared" si="4"/>
        <v>515</v>
      </c>
      <c r="F36" s="37">
        <f t="shared" si="5"/>
        <v>175.80000000000007</v>
      </c>
      <c r="G36" s="38">
        <f t="shared" si="6"/>
        <v>338.09444444444443</v>
      </c>
      <c r="H36" s="39">
        <f t="shared" si="7"/>
        <v>4.4177020801340197</v>
      </c>
      <c r="J36" s="135">
        <v>711</v>
      </c>
      <c r="K36" s="129" t="s">
        <v>167</v>
      </c>
      <c r="L36" s="18"/>
      <c r="M36" s="18"/>
      <c r="N36" s="19"/>
      <c r="O36" s="20"/>
      <c r="P36" s="21"/>
      <c r="Q36" s="51"/>
      <c r="R36" s="60"/>
      <c r="S36" s="60"/>
      <c r="T36" s="92"/>
      <c r="U36" s="92"/>
      <c r="V36" s="87">
        <v>600</v>
      </c>
      <c r="W36" s="87">
        <v>520</v>
      </c>
      <c r="X36" s="123">
        <v>620</v>
      </c>
      <c r="Y36" s="123">
        <v>510</v>
      </c>
      <c r="Z36" s="95"/>
      <c r="AA36" s="95"/>
      <c r="AB36" s="114"/>
      <c r="AC36" s="114"/>
      <c r="AD36" s="116"/>
      <c r="AE36" s="145"/>
      <c r="AF36" s="117"/>
      <c r="AG36" s="117"/>
    </row>
    <row r="37" spans="1:33" ht="18.75" x14ac:dyDescent="0.3">
      <c r="A37" s="17" t="s">
        <v>188</v>
      </c>
      <c r="B37" s="75"/>
      <c r="C37" s="34">
        <f t="shared" si="2"/>
        <v>596.52499999999975</v>
      </c>
      <c r="D37" s="35">
        <f t="shared" si="3"/>
        <v>566</v>
      </c>
      <c r="E37" s="36">
        <f t="shared" si="4"/>
        <v>490</v>
      </c>
      <c r="F37" s="37">
        <f t="shared" si="5"/>
        <v>76</v>
      </c>
      <c r="G37" s="38">
        <f t="shared" si="6"/>
        <v>363.09444444444443</v>
      </c>
      <c r="H37" s="39">
        <f t="shared" si="7"/>
        <v>1.9098143236074254</v>
      </c>
      <c r="J37" s="136">
        <v>570</v>
      </c>
      <c r="K37" s="17" t="s">
        <v>188</v>
      </c>
      <c r="L37" s="18"/>
      <c r="M37" s="18"/>
      <c r="N37" s="19"/>
      <c r="O37" s="20"/>
      <c r="P37" s="21"/>
      <c r="Q37" s="51"/>
      <c r="R37" s="60"/>
      <c r="S37" s="60"/>
      <c r="T37" s="92"/>
      <c r="U37" s="92"/>
      <c r="V37" s="87"/>
      <c r="W37" s="87"/>
      <c r="X37" s="123"/>
      <c r="Y37" s="123"/>
      <c r="Z37" s="95"/>
      <c r="AA37" s="95"/>
      <c r="AB37" s="137">
        <v>550</v>
      </c>
      <c r="AC37" s="137">
        <v>490</v>
      </c>
      <c r="AD37" s="116"/>
      <c r="AE37" s="145"/>
      <c r="AF37" s="117"/>
      <c r="AG37" s="117"/>
    </row>
    <row r="38" spans="1:33" ht="18.75" x14ac:dyDescent="0.3">
      <c r="A38" s="17" t="s">
        <v>189</v>
      </c>
      <c r="B38" s="75"/>
      <c r="C38" s="34">
        <f t="shared" si="2"/>
        <v>687.89610496104945</v>
      </c>
      <c r="D38" s="35">
        <f t="shared" si="3"/>
        <v>698</v>
      </c>
      <c r="E38" s="36">
        <f t="shared" si="4"/>
        <v>562.5</v>
      </c>
      <c r="F38" s="37">
        <f t="shared" si="5"/>
        <v>135.5</v>
      </c>
      <c r="G38" s="38">
        <f t="shared" si="6"/>
        <v>290.59444444444443</v>
      </c>
      <c r="H38" s="39">
        <f t="shared" si="7"/>
        <v>3.4049979059053439</v>
      </c>
      <c r="J38" s="136">
        <v>710</v>
      </c>
      <c r="K38" s="17" t="s">
        <v>189</v>
      </c>
      <c r="L38" s="18"/>
      <c r="M38" s="18"/>
      <c r="N38" s="19"/>
      <c r="O38" s="20"/>
      <c r="P38" s="21"/>
      <c r="Q38" s="51"/>
      <c r="R38" s="60"/>
      <c r="S38" s="60"/>
      <c r="T38" s="92"/>
      <c r="U38" s="92"/>
      <c r="V38" s="87"/>
      <c r="W38" s="87"/>
      <c r="X38" s="123"/>
      <c r="Y38" s="123"/>
      <c r="Z38" s="95"/>
      <c r="AA38" s="95"/>
      <c r="AB38" s="137">
        <v>650</v>
      </c>
      <c r="AC38" s="137">
        <v>550</v>
      </c>
      <c r="AD38" s="116"/>
      <c r="AE38" s="145">
        <f>'2025'!E42</f>
        <v>575</v>
      </c>
      <c r="AF38" s="117"/>
      <c r="AG38" s="117"/>
    </row>
    <row r="39" spans="1:33" ht="18.75" x14ac:dyDescent="0.3">
      <c r="A39" s="17" t="s">
        <v>144</v>
      </c>
      <c r="B39" s="75"/>
      <c r="C39" s="34">
        <f t="shared" si="2"/>
        <v>690.66814058956902</v>
      </c>
      <c r="D39" s="35">
        <f t="shared" si="3"/>
        <v>597.6</v>
      </c>
      <c r="E39" s="36">
        <f t="shared" si="4"/>
        <v>480</v>
      </c>
      <c r="F39" s="37">
        <f t="shared" si="5"/>
        <v>117.60000000000002</v>
      </c>
      <c r="G39" s="38">
        <f t="shared" si="6"/>
        <v>373.09444444444443</v>
      </c>
      <c r="H39" s="39">
        <f t="shared" si="7"/>
        <v>2.9551863744241218</v>
      </c>
      <c r="J39" s="130">
        <v>607</v>
      </c>
      <c r="K39" s="17" t="s">
        <v>144</v>
      </c>
      <c r="L39" s="18"/>
      <c r="M39" s="57"/>
      <c r="N39" s="20"/>
      <c r="O39" s="58"/>
      <c r="P39" s="22"/>
      <c r="Q39" s="51"/>
      <c r="R39" s="60"/>
      <c r="S39" s="60"/>
      <c r="T39" s="92"/>
      <c r="U39" s="92"/>
      <c r="V39" s="87">
        <v>580</v>
      </c>
      <c r="W39" s="87">
        <v>500</v>
      </c>
      <c r="X39" s="123">
        <v>530</v>
      </c>
      <c r="Y39" s="123">
        <v>440</v>
      </c>
      <c r="Z39" s="95"/>
      <c r="AA39" s="95"/>
      <c r="AB39" s="137">
        <v>570</v>
      </c>
      <c r="AC39" s="137">
        <v>500</v>
      </c>
      <c r="AD39" s="116"/>
      <c r="AE39" s="145"/>
      <c r="AF39" s="117"/>
      <c r="AG39" s="117"/>
    </row>
    <row r="40" spans="1:33" ht="18.75" x14ac:dyDescent="0.3">
      <c r="A40" s="17" t="s">
        <v>112</v>
      </c>
      <c r="B40" s="75"/>
      <c r="C40" s="34">
        <f t="shared" si="2"/>
        <v>706.5747747747746</v>
      </c>
      <c r="D40" s="35">
        <f t="shared" si="3"/>
        <v>750.66666666666674</v>
      </c>
      <c r="E40" s="36">
        <f t="shared" si="4"/>
        <v>590.33333333333337</v>
      </c>
      <c r="F40" s="37">
        <f t="shared" si="5"/>
        <v>160.33333333333337</v>
      </c>
      <c r="G40" s="38">
        <f t="shared" si="6"/>
        <v>262.76111111111106</v>
      </c>
      <c r="H40" s="39">
        <f t="shared" si="7"/>
        <v>4.0290381125226835</v>
      </c>
      <c r="J40" s="130">
        <v>760</v>
      </c>
      <c r="K40" s="17" t="s">
        <v>112</v>
      </c>
      <c r="L40" s="18"/>
      <c r="M40" s="57"/>
      <c r="N40" s="20">
        <f>'2017'!G29</f>
        <v>760</v>
      </c>
      <c r="O40" s="58">
        <f>'2017'!G30</f>
        <v>651</v>
      </c>
      <c r="P40" s="22"/>
      <c r="Q40" s="51"/>
      <c r="R40" s="60"/>
      <c r="S40" s="60"/>
      <c r="T40" s="92"/>
      <c r="U40" s="92"/>
      <c r="V40" s="87">
        <v>700</v>
      </c>
      <c r="W40" s="87">
        <v>570</v>
      </c>
      <c r="X40" s="94"/>
      <c r="Y40" s="94"/>
      <c r="Z40" s="95"/>
      <c r="AA40" s="95"/>
      <c r="AB40" s="137">
        <v>680</v>
      </c>
      <c r="AC40" s="137">
        <v>550</v>
      </c>
      <c r="AD40" s="116"/>
      <c r="AE40" s="145"/>
      <c r="AF40" s="117"/>
      <c r="AG40" s="117"/>
    </row>
    <row r="41" spans="1:33" ht="18.75" x14ac:dyDescent="0.3">
      <c r="A41" s="17" t="s">
        <v>113</v>
      </c>
      <c r="B41" s="75"/>
      <c r="C41" s="34">
        <f t="shared" si="2"/>
        <v>690.71959503592416</v>
      </c>
      <c r="D41" s="35">
        <f t="shared" si="3"/>
        <v>777.80000000000007</v>
      </c>
      <c r="E41" s="36">
        <f t="shared" si="4"/>
        <v>624.70000000000005</v>
      </c>
      <c r="F41" s="37">
        <f t="shared" si="5"/>
        <v>153.10000000000002</v>
      </c>
      <c r="G41" s="38">
        <f t="shared" si="6"/>
        <v>228.39444444444439</v>
      </c>
      <c r="H41" s="39">
        <f t="shared" si="7"/>
        <v>3.8472706966354853</v>
      </c>
      <c r="J41" s="136">
        <v>796</v>
      </c>
      <c r="K41" s="17" t="s">
        <v>113</v>
      </c>
      <c r="L41" s="18"/>
      <c r="M41" s="18"/>
      <c r="N41" s="20">
        <f>'2017'!D31</f>
        <v>522</v>
      </c>
      <c r="O41" s="74">
        <v>520</v>
      </c>
      <c r="P41" s="22"/>
      <c r="Q41" s="51"/>
      <c r="R41" s="60">
        <f>'2019'!D31</f>
        <v>659</v>
      </c>
      <c r="S41" s="60">
        <f>AVERAGE('2019'!D32)</f>
        <v>627</v>
      </c>
      <c r="T41" s="61"/>
      <c r="U41" s="92">
        <f>AVERAGE('2020'!D32:E32)</f>
        <v>545.5</v>
      </c>
      <c r="V41" s="93"/>
      <c r="W41" s="93"/>
      <c r="X41" s="94">
        <f>'2022'!D31</f>
        <v>796</v>
      </c>
      <c r="Y41" s="94"/>
      <c r="Z41" s="95">
        <f>'2023'!E31</f>
        <v>762</v>
      </c>
      <c r="AA41" s="95">
        <f>'2023'!E32</f>
        <v>730</v>
      </c>
      <c r="AB41" s="114">
        <f>'2024'!D33</f>
        <v>710</v>
      </c>
      <c r="AC41" s="114">
        <v>701</v>
      </c>
      <c r="AD41" s="116">
        <f>'2025'!F47</f>
        <v>781</v>
      </c>
      <c r="AE41" s="145"/>
      <c r="AF41" s="117"/>
      <c r="AG41" s="117"/>
    </row>
    <row r="42" spans="1:33" ht="18.75" x14ac:dyDescent="0.3">
      <c r="A42" s="17" t="s">
        <v>190</v>
      </c>
      <c r="B42" s="75"/>
      <c r="C42" s="34">
        <f t="shared" si="2"/>
        <v>336.51238879424568</v>
      </c>
      <c r="D42" s="35">
        <f t="shared" si="3"/>
        <v>820.7</v>
      </c>
      <c r="E42" s="36">
        <f t="shared" si="4"/>
        <v>762</v>
      </c>
      <c r="F42" s="37">
        <f t="shared" si="5"/>
        <v>58.700000000000045</v>
      </c>
      <c r="G42" s="38">
        <f t="shared" si="6"/>
        <v>91.094444444444434</v>
      </c>
      <c r="H42" s="39">
        <f t="shared" si="7"/>
        <v>1.4750802736283679</v>
      </c>
      <c r="J42" s="130">
        <v>823</v>
      </c>
      <c r="K42" s="17" t="s">
        <v>190</v>
      </c>
      <c r="L42" s="18"/>
      <c r="M42" s="18"/>
      <c r="N42" s="20"/>
      <c r="O42" s="74"/>
      <c r="P42" s="22"/>
      <c r="Q42" s="51"/>
      <c r="R42" s="60"/>
      <c r="S42" s="60"/>
      <c r="T42" s="61"/>
      <c r="U42" s="92"/>
      <c r="V42" s="93"/>
      <c r="W42" s="93"/>
      <c r="X42" s="94"/>
      <c r="Y42" s="94"/>
      <c r="Z42" s="95"/>
      <c r="AA42" s="95"/>
      <c r="AB42" s="137">
        <v>800</v>
      </c>
      <c r="AC42" s="137">
        <v>740</v>
      </c>
      <c r="AD42" s="116">
        <f>'2025'!C49</f>
        <v>823</v>
      </c>
      <c r="AE42" s="145">
        <f>AVERAGE('2025'!D49)</f>
        <v>784</v>
      </c>
      <c r="AF42" s="117"/>
      <c r="AG42" s="117"/>
    </row>
    <row r="43" spans="1:33" ht="18.75" x14ac:dyDescent="0.3">
      <c r="A43" s="17" t="s">
        <v>191</v>
      </c>
      <c r="B43" s="75"/>
      <c r="C43" s="34">
        <f t="shared" si="2"/>
        <v>436.39226627508572</v>
      </c>
      <c r="D43" s="35">
        <f t="shared" si="3"/>
        <v>868</v>
      </c>
      <c r="E43" s="36">
        <f t="shared" si="4"/>
        <v>792.33333333333326</v>
      </c>
      <c r="F43" s="37">
        <f t="shared" si="5"/>
        <v>75.666666666666742</v>
      </c>
      <c r="G43" s="38">
        <f t="shared" si="6"/>
        <v>60.761111111111177</v>
      </c>
      <c r="H43" s="39">
        <f t="shared" si="7"/>
        <v>1.901437944995114</v>
      </c>
      <c r="J43" s="130">
        <v>870</v>
      </c>
      <c r="K43" s="17" t="s">
        <v>191</v>
      </c>
      <c r="L43" s="18"/>
      <c r="M43" s="18"/>
      <c r="N43" s="20"/>
      <c r="O43" s="74"/>
      <c r="P43" s="22"/>
      <c r="Q43" s="51"/>
      <c r="R43" s="60"/>
      <c r="S43" s="60"/>
      <c r="T43" s="61"/>
      <c r="U43" s="92"/>
      <c r="V43" s="93"/>
      <c r="W43" s="93"/>
      <c r="X43" s="94"/>
      <c r="Y43" s="94"/>
      <c r="Z43" s="95"/>
      <c r="AA43" s="95"/>
      <c r="AB43" s="137">
        <v>850</v>
      </c>
      <c r="AC43" s="137">
        <v>790</v>
      </c>
      <c r="AD43" s="116">
        <f>'2025'!G51</f>
        <v>870</v>
      </c>
      <c r="AE43" s="145">
        <f>AVERAGE('2025'!C52,'2025'!C51,'2025'!D51)</f>
        <v>794.66666666666663</v>
      </c>
      <c r="AF43" s="117"/>
      <c r="AG43" s="117"/>
    </row>
    <row r="44" spans="1:33" ht="18.75" x14ac:dyDescent="0.3">
      <c r="A44" s="129" t="s">
        <v>168</v>
      </c>
      <c r="B44" s="75"/>
      <c r="C44" s="34">
        <f t="shared" si="2"/>
        <v>487.1364923137113</v>
      </c>
      <c r="D44" s="35">
        <f t="shared" si="3"/>
        <v>849.48000000000013</v>
      </c>
      <c r="E44" s="36">
        <f t="shared" si="4"/>
        <v>766.16666666666663</v>
      </c>
      <c r="F44" s="37">
        <f t="shared" si="5"/>
        <v>83.313333333333503</v>
      </c>
      <c r="G44" s="38">
        <f t="shared" si="6"/>
        <v>86.927777777777806</v>
      </c>
      <c r="H44" s="39">
        <f t="shared" si="7"/>
        <v>2.0935920703615829</v>
      </c>
      <c r="J44" s="135">
        <v>858</v>
      </c>
      <c r="K44" s="129" t="s">
        <v>168</v>
      </c>
      <c r="L44" s="18"/>
      <c r="M44" s="18"/>
      <c r="N44" s="20"/>
      <c r="O44" s="58">
        <f>AVERAGE('2017'!E34:G34)</f>
        <v>762.66666666666663</v>
      </c>
      <c r="P44" s="22">
        <f>'2018'!G33</f>
        <v>839</v>
      </c>
      <c r="Q44" s="51">
        <f>'2018'!G34</f>
        <v>803</v>
      </c>
      <c r="R44" s="60">
        <f>'2019'!E33</f>
        <v>816</v>
      </c>
      <c r="S44" s="60">
        <f>AVERAGE('2019'!C34:E34)</f>
        <v>760</v>
      </c>
      <c r="T44" s="92"/>
      <c r="U44" s="61">
        <v>756</v>
      </c>
      <c r="V44" s="87">
        <v>840</v>
      </c>
      <c r="W44" s="93">
        <f>AVERAGE('2021'!D34:E34)</f>
        <v>771</v>
      </c>
      <c r="X44" s="94">
        <f>'2022'!E33</f>
        <v>807</v>
      </c>
      <c r="Y44" s="94">
        <f>AVERAGE('2022'!D34:E34)</f>
        <v>756.5</v>
      </c>
      <c r="Z44" s="95">
        <f>'2023'!C33</f>
        <v>775</v>
      </c>
      <c r="AA44" s="95">
        <v>754</v>
      </c>
      <c r="AB44" s="114"/>
      <c r="AC44" s="114"/>
      <c r="AD44" s="116"/>
      <c r="AE44" s="145"/>
      <c r="AF44" s="117"/>
      <c r="AG44" s="117"/>
    </row>
    <row r="45" spans="1:33" ht="18.75" x14ac:dyDescent="0.3">
      <c r="A45" s="129" t="s">
        <v>169</v>
      </c>
      <c r="B45" s="75"/>
      <c r="C45" s="34">
        <f t="shared" si="2"/>
        <v>549.71824636333463</v>
      </c>
      <c r="D45" s="35">
        <f t="shared" si="3"/>
        <v>868.96</v>
      </c>
      <c r="E45" s="36">
        <f t="shared" si="4"/>
        <v>768.19444444444434</v>
      </c>
      <c r="F45" s="37">
        <f t="shared" si="5"/>
        <v>100.76555555555569</v>
      </c>
      <c r="G45" s="38">
        <f t="shared" si="6"/>
        <v>84.900000000000091</v>
      </c>
      <c r="H45" s="39">
        <f t="shared" si="7"/>
        <v>2.5321513332402636</v>
      </c>
      <c r="J45" s="135">
        <v>878</v>
      </c>
      <c r="K45" s="129" t="s">
        <v>169</v>
      </c>
      <c r="L45" s="18"/>
      <c r="M45" s="18"/>
      <c r="N45" s="20">
        <v>862</v>
      </c>
      <c r="O45" s="58">
        <v>762.66666666666663</v>
      </c>
      <c r="P45" s="22">
        <v>839</v>
      </c>
      <c r="Q45" s="51">
        <v>803</v>
      </c>
      <c r="R45" s="60">
        <v>816</v>
      </c>
      <c r="S45" s="60">
        <v>760</v>
      </c>
      <c r="T45" s="92"/>
      <c r="U45" s="61">
        <v>756</v>
      </c>
      <c r="V45" s="87">
        <v>840</v>
      </c>
      <c r="W45" s="93">
        <v>771</v>
      </c>
      <c r="X45" s="94">
        <v>807</v>
      </c>
      <c r="Y45" s="94">
        <v>756.5</v>
      </c>
      <c r="Z45" s="95"/>
      <c r="AA45" s="95"/>
      <c r="AB45" s="114"/>
      <c r="AC45" s="114"/>
      <c r="AD45" s="116"/>
      <c r="AE45" s="145"/>
      <c r="AF45" s="117"/>
      <c r="AG45" s="117"/>
    </row>
    <row r="46" spans="1:33" ht="18.75" x14ac:dyDescent="0.3">
      <c r="A46" s="17" t="s">
        <v>192</v>
      </c>
      <c r="B46" s="75"/>
      <c r="C46" s="34">
        <f t="shared" si="2"/>
        <v>461.70376226028412</v>
      </c>
      <c r="D46" s="35">
        <f t="shared" si="3"/>
        <v>822.40000000000009</v>
      </c>
      <c r="E46" s="36">
        <f t="shared" si="4"/>
        <v>746.5</v>
      </c>
      <c r="F46" s="37">
        <f t="shared" si="5"/>
        <v>75.900000000000091</v>
      </c>
      <c r="G46" s="38">
        <f t="shared" si="6"/>
        <v>106.59444444444443</v>
      </c>
      <c r="H46" s="39">
        <f t="shared" si="7"/>
        <v>1.9073014100237338</v>
      </c>
      <c r="J46" s="130">
        <v>828</v>
      </c>
      <c r="K46" s="17" t="s">
        <v>192</v>
      </c>
      <c r="L46" s="18"/>
      <c r="M46" s="18"/>
      <c r="N46" s="20"/>
      <c r="O46" s="58"/>
      <c r="P46" s="22"/>
      <c r="Q46" s="51"/>
      <c r="R46" s="60"/>
      <c r="S46" s="60"/>
      <c r="T46" s="92"/>
      <c r="U46" s="61"/>
      <c r="V46" s="87"/>
      <c r="W46" s="93"/>
      <c r="X46" s="94"/>
      <c r="Y46" s="94"/>
      <c r="Z46" s="95"/>
      <c r="AA46" s="95"/>
      <c r="AB46" s="137">
        <v>800</v>
      </c>
      <c r="AC46" s="137">
        <v>760</v>
      </c>
      <c r="AD46" s="116"/>
      <c r="AE46" s="145">
        <f>'2025'!D53</f>
        <v>733</v>
      </c>
      <c r="AF46" s="117"/>
      <c r="AG46" s="117"/>
    </row>
    <row r="47" spans="1:33" ht="18.75" x14ac:dyDescent="0.3">
      <c r="A47" s="17" t="s">
        <v>193</v>
      </c>
      <c r="B47" s="75"/>
      <c r="C47" s="34">
        <f t="shared" si="2"/>
        <v>78.022600702892305</v>
      </c>
      <c r="D47" s="35">
        <f t="shared" si="3"/>
        <v>841.6</v>
      </c>
      <c r="E47" s="36">
        <f t="shared" si="4"/>
        <v>800.5</v>
      </c>
      <c r="F47" s="37">
        <f t="shared" si="5"/>
        <v>41.100000000000023</v>
      </c>
      <c r="G47" s="38">
        <f t="shared" si="6"/>
        <v>52.594444444444434</v>
      </c>
      <c r="H47" s="39">
        <f t="shared" si="7"/>
        <v>1.0328074828982265</v>
      </c>
      <c r="J47" s="136">
        <v>840</v>
      </c>
      <c r="K47" s="17" t="s">
        <v>193</v>
      </c>
      <c r="L47" s="18"/>
      <c r="M47" s="18"/>
      <c r="N47" s="20"/>
      <c r="O47" s="58"/>
      <c r="P47" s="22"/>
      <c r="Q47" s="51"/>
      <c r="R47" s="60"/>
      <c r="S47" s="60"/>
      <c r="T47" s="92"/>
      <c r="U47" s="61"/>
      <c r="V47" s="87"/>
      <c r="W47" s="93"/>
      <c r="X47" s="94"/>
      <c r="Y47" s="94"/>
      <c r="Z47" s="95"/>
      <c r="AA47" s="95"/>
      <c r="AB47" s="137">
        <v>840</v>
      </c>
      <c r="AC47" s="137">
        <v>790</v>
      </c>
      <c r="AD47" s="116">
        <f>'2025'!D55</f>
        <v>856</v>
      </c>
      <c r="AE47" s="145">
        <f>AVERAGE('2025'!C55,'2025'!E56,'2025'!E55)</f>
        <v>811</v>
      </c>
      <c r="AF47" s="117"/>
      <c r="AG47" s="117"/>
    </row>
    <row r="48" spans="1:33" ht="18.75" x14ac:dyDescent="0.3">
      <c r="A48" s="17" t="s">
        <v>115</v>
      </c>
      <c r="B48" s="75"/>
      <c r="C48" s="34">
        <f t="shared" si="2"/>
        <v>531.05306122448997</v>
      </c>
      <c r="D48" s="35">
        <f t="shared" si="3"/>
        <v>827.42857142857156</v>
      </c>
      <c r="E48" s="36">
        <f t="shared" si="4"/>
        <v>736.42857142857144</v>
      </c>
      <c r="F48" s="37">
        <f t="shared" si="5"/>
        <v>91.000000000000114</v>
      </c>
      <c r="G48" s="38">
        <f t="shared" si="6"/>
        <v>116.66587301587299</v>
      </c>
      <c r="H48" s="39">
        <f t="shared" si="7"/>
        <v>2.2867513611615253</v>
      </c>
      <c r="J48" s="130">
        <v>838</v>
      </c>
      <c r="K48" s="17" t="s">
        <v>115</v>
      </c>
      <c r="L48" s="18"/>
      <c r="M48" s="18"/>
      <c r="N48" s="20">
        <f>'2017'!G35</f>
        <v>675</v>
      </c>
      <c r="O48" s="20">
        <f>'2017'!G36</f>
        <v>646</v>
      </c>
      <c r="P48" s="21">
        <f>'2018'!F35</f>
        <v>784</v>
      </c>
      <c r="Q48" s="51"/>
      <c r="R48" s="60"/>
      <c r="S48" s="60">
        <f>AVERAGE('2019'!D36)</f>
        <v>726</v>
      </c>
      <c r="T48" s="92"/>
      <c r="U48" s="92">
        <f>AVERAGE('2020'!D36:E36)</f>
        <v>686.5</v>
      </c>
      <c r="V48" s="87">
        <v>813</v>
      </c>
      <c r="W48" s="93">
        <f>AVERAGE('2021'!E36)</f>
        <v>813</v>
      </c>
      <c r="X48" s="94">
        <f>'2022'!E35</f>
        <v>757</v>
      </c>
      <c r="Y48" s="94">
        <f>AVERAGE('2022'!C36:E36)</f>
        <v>712.5</v>
      </c>
      <c r="Z48" s="95">
        <f>'2023'!E35</f>
        <v>810</v>
      </c>
      <c r="AA48" s="95">
        <f>'2023'!E36</f>
        <v>774</v>
      </c>
      <c r="AB48" s="114">
        <f>'2024'!G37</f>
        <v>828</v>
      </c>
      <c r="AC48" s="114">
        <f>'2024'!G38</f>
        <v>797</v>
      </c>
      <c r="AD48" s="116">
        <f>'2025'!H57</f>
        <v>829</v>
      </c>
      <c r="AE48" s="145"/>
      <c r="AF48" s="117"/>
      <c r="AG48" s="117"/>
    </row>
    <row r="49" spans="1:33" ht="18.75" x14ac:dyDescent="0.3">
      <c r="A49" s="23" t="s">
        <v>116</v>
      </c>
      <c r="B49" s="75"/>
      <c r="C49" s="34">
        <f t="shared" si="2"/>
        <v>523.97575638678188</v>
      </c>
      <c r="D49" s="35">
        <f t="shared" si="3"/>
        <v>843.83333333333337</v>
      </c>
      <c r="E49" s="36">
        <f t="shared" si="4"/>
        <v>752.80952380952374</v>
      </c>
      <c r="F49" s="37">
        <f t="shared" si="5"/>
        <v>91.023809523809632</v>
      </c>
      <c r="G49" s="38">
        <f t="shared" si="6"/>
        <v>100.2849206349207</v>
      </c>
      <c r="H49" s="39">
        <f t="shared" si="7"/>
        <v>2.2873496739195476</v>
      </c>
      <c r="I49" s="24"/>
      <c r="J49" s="131">
        <v>856</v>
      </c>
      <c r="K49" s="23" t="s">
        <v>116</v>
      </c>
      <c r="L49" s="25"/>
      <c r="M49" s="25"/>
      <c r="N49" s="26"/>
      <c r="O49" s="26"/>
      <c r="P49" s="27">
        <f>'2018'!F35</f>
        <v>784</v>
      </c>
      <c r="Q49" s="52">
        <f>AVERAGE('2018'!F36,'2018'!G36,'2018'!G38)</f>
        <v>713.66666666666663</v>
      </c>
      <c r="R49" s="62">
        <f>'2019'!E37</f>
        <v>806</v>
      </c>
      <c r="S49" s="62">
        <f>AVERAGE('2019'!E38)</f>
        <v>766</v>
      </c>
      <c r="T49" s="96">
        <f>'2020'!E37</f>
        <v>761</v>
      </c>
      <c r="U49" s="96">
        <f>AVERAGE('2020'!E38)</f>
        <v>753</v>
      </c>
      <c r="V49" s="97"/>
      <c r="W49" s="97"/>
      <c r="X49" s="98"/>
      <c r="Y49" s="98">
        <f>AVERAGE('2022'!C38)</f>
        <v>717</v>
      </c>
      <c r="Z49" s="99">
        <v>810</v>
      </c>
      <c r="AA49" s="99">
        <v>774</v>
      </c>
      <c r="AB49" s="120">
        <f>'2024'!G39</f>
        <v>781</v>
      </c>
      <c r="AC49" s="120">
        <f>AVERAGE('2024'!G40)</f>
        <v>764</v>
      </c>
      <c r="AD49" s="121">
        <f>'2025'!H59</f>
        <v>829</v>
      </c>
      <c r="AE49" s="146">
        <f>'2025'!H60</f>
        <v>782</v>
      </c>
      <c r="AF49" s="122"/>
      <c r="AG49" s="122"/>
    </row>
    <row r="50" spans="1:33" ht="18.75" x14ac:dyDescent="0.3">
      <c r="A50" s="28" t="s">
        <v>117</v>
      </c>
      <c r="B50" s="75"/>
      <c r="C50" s="119">
        <f>($E$57*$A$4)+((B50-(E50*$A$4))/H50)</f>
        <v>704.46490242672996</v>
      </c>
      <c r="D50" s="35">
        <f t="shared" ref="D50:D79" si="20">AVERAGE(L50,N50,P50,R50,T50,V50,X50,Z50,AB50,AD50,AF50)*(IF(J50=0,1,0.2))+J50*0.8</f>
        <v>730.6</v>
      </c>
      <c r="E50" s="36">
        <f t="shared" ref="E50:E79" si="21">AVERAGE(M50,O50,Q50,S50,U50,W50,Y50,AA50,AC50,AE50,AG50)</f>
        <v>576.29999999999995</v>
      </c>
      <c r="F50" s="37">
        <f t="shared" ref="F50:F79" si="22">D50-E50</f>
        <v>154.30000000000007</v>
      </c>
      <c r="G50" s="38">
        <f>$E$57-E50</f>
        <v>276.79444444444448</v>
      </c>
      <c r="H50" s="39">
        <f>IF(F50/$F$57&lt;0.8,0.8,F50/$F$57)</f>
        <v>3.877425659639814</v>
      </c>
      <c r="J50" s="132">
        <v>752</v>
      </c>
      <c r="K50" s="28" t="s">
        <v>117</v>
      </c>
      <c r="L50" s="18"/>
      <c r="M50" s="18"/>
      <c r="N50" s="20">
        <f>'2017'!F39</f>
        <v>580</v>
      </c>
      <c r="O50" s="58">
        <f>AVERAGE('2017'!C40:F40)</f>
        <v>566.5</v>
      </c>
      <c r="P50" s="22">
        <f>'2018'!F39</f>
        <v>705</v>
      </c>
      <c r="Q50" s="51">
        <f>AVERAGE('2018'!C40,'2018'!F40)</f>
        <v>599.5</v>
      </c>
      <c r="R50" s="60">
        <f>'2019'!C39</f>
        <v>650</v>
      </c>
      <c r="S50" s="60">
        <f>AVERAGE('2019'!C40:E40)</f>
        <v>619.5</v>
      </c>
      <c r="T50" s="92"/>
      <c r="U50" s="92"/>
      <c r="V50" s="93"/>
      <c r="W50" s="93"/>
      <c r="X50" s="94"/>
      <c r="Y50" s="94">
        <f>AVERAGE('2022'!C40)</f>
        <v>580</v>
      </c>
      <c r="Z50" s="95"/>
      <c r="AA50" s="95"/>
      <c r="AB50" s="114"/>
      <c r="AC50" s="114"/>
      <c r="AD50" s="116"/>
      <c r="AE50" s="145">
        <f>'2025'!F61</f>
        <v>516</v>
      </c>
      <c r="AF50" s="117"/>
      <c r="AG50" s="117"/>
    </row>
    <row r="51" spans="1:33" ht="18.75" x14ac:dyDescent="0.3">
      <c r="A51" s="28" t="s">
        <v>118</v>
      </c>
      <c r="B51" s="75"/>
      <c r="C51" s="34">
        <f>($E$57*$A$4)+((B51-(E51*$A$4))/H51)</f>
        <v>614.90760480572578</v>
      </c>
      <c r="D51" s="35">
        <f t="shared" si="20"/>
        <v>809.68888888888898</v>
      </c>
      <c r="E51" s="36">
        <f t="shared" si="21"/>
        <v>693.77777777777783</v>
      </c>
      <c r="F51" s="37">
        <f t="shared" si="22"/>
        <v>115.91111111111115</v>
      </c>
      <c r="G51" s="38">
        <f>$E$57-E51</f>
        <v>159.31666666666661</v>
      </c>
      <c r="H51" s="39">
        <f>IF(F51/$F$57&lt;0.8,0.8,F51/$F$57)</f>
        <v>2.9127460561217351</v>
      </c>
      <c r="J51" s="132">
        <v>818</v>
      </c>
      <c r="K51" s="28" t="s">
        <v>118</v>
      </c>
      <c r="L51" s="18"/>
      <c r="M51" s="18"/>
      <c r="N51" s="20">
        <f>'2017'!D41</f>
        <v>799</v>
      </c>
      <c r="O51" s="58">
        <f>AVERAGE('2017'!D42:F42)</f>
        <v>689.33333333333337</v>
      </c>
      <c r="P51" s="22">
        <f>'2018'!C41</f>
        <v>804</v>
      </c>
      <c r="Q51" s="51">
        <f>AVERAGE('2018'!C42:F42)</f>
        <v>677.5</v>
      </c>
      <c r="R51" s="60">
        <f>'2019'!C41</f>
        <v>779</v>
      </c>
      <c r="S51" s="60">
        <f>AVERAGE('2019'!C42:D42)</f>
        <v>704</v>
      </c>
      <c r="T51" s="92">
        <f>'2020'!D41</f>
        <v>818</v>
      </c>
      <c r="U51" s="92">
        <f>AVERAGE('2020'!D42)</f>
        <v>733</v>
      </c>
      <c r="V51" s="93">
        <f>'2021'!D41</f>
        <v>816</v>
      </c>
      <c r="W51" s="93">
        <f>AVERAGE('2021'!D42)</f>
        <v>692</v>
      </c>
      <c r="X51" s="94">
        <f>'2022'!D41</f>
        <v>776</v>
      </c>
      <c r="Y51" s="94">
        <f>AVERAGE('2022'!C42:E42)</f>
        <v>669.66666666666663</v>
      </c>
      <c r="Z51" s="95">
        <f>'2023'!D41</f>
        <v>680</v>
      </c>
      <c r="AA51" s="95">
        <f>AVERAGE('2023'!C42:D42)</f>
        <v>674</v>
      </c>
      <c r="AB51" s="114">
        <f>'2024'!E43</f>
        <v>779</v>
      </c>
      <c r="AC51" s="143">
        <f>AVERAGE('2024'!E44:F44)</f>
        <v>721.5</v>
      </c>
      <c r="AD51" s="116">
        <f>'2025'!F63</f>
        <v>737</v>
      </c>
      <c r="AE51" s="145">
        <f>AVERAGE('2025'!F64,'2025'!D63,'2025'!G63)</f>
        <v>683</v>
      </c>
      <c r="AF51" s="117"/>
      <c r="AG51" s="117"/>
    </row>
    <row r="52" spans="1:33" ht="18.75" x14ac:dyDescent="0.3">
      <c r="A52" s="28" t="s">
        <v>145</v>
      </c>
      <c r="B52" s="75"/>
      <c r="C52" s="34">
        <f>($E$57*$A$4)+((B52-(E52*$A$4))/H52)</f>
        <v>552.56348379629628</v>
      </c>
      <c r="D52" s="35">
        <f t="shared" si="20"/>
        <v>656.80000000000007</v>
      </c>
      <c r="E52" s="36">
        <f t="shared" si="21"/>
        <v>580</v>
      </c>
      <c r="F52" s="37">
        <f t="shared" si="22"/>
        <v>76.800000000000068</v>
      </c>
      <c r="G52" s="38">
        <f>$E$57-E52</f>
        <v>273.09444444444443</v>
      </c>
      <c r="H52" s="39">
        <f>IF(F52/$F$57&lt;0.8,0.8,F52/$F$57)</f>
        <v>1.9299176322769789</v>
      </c>
      <c r="J52" s="132">
        <v>666</v>
      </c>
      <c r="K52" s="28" t="s">
        <v>145</v>
      </c>
      <c r="L52" s="18"/>
      <c r="M52" s="18"/>
      <c r="N52" s="20"/>
      <c r="O52" s="20"/>
      <c r="P52" s="22"/>
      <c r="Q52" s="51"/>
      <c r="R52" s="60"/>
      <c r="S52" s="60"/>
      <c r="T52" s="92"/>
      <c r="U52" s="92"/>
      <c r="V52" s="93"/>
      <c r="W52" s="93"/>
      <c r="X52" s="94"/>
      <c r="Y52" s="94"/>
      <c r="Z52" s="95"/>
      <c r="AA52" s="95"/>
      <c r="AB52" s="137">
        <v>620</v>
      </c>
      <c r="AC52" s="137">
        <v>580</v>
      </c>
      <c r="AD52" s="116"/>
      <c r="AE52" s="145"/>
      <c r="AF52" s="117"/>
      <c r="AG52" s="117"/>
    </row>
    <row r="53" spans="1:33" ht="18.75" x14ac:dyDescent="0.3">
      <c r="A53" s="28" t="s">
        <v>119</v>
      </c>
      <c r="B53" s="75"/>
      <c r="C53" s="34">
        <f>($E$57*$A$4)+((B53-(E53*$A$4))/H53)</f>
        <v>679.23062169312175</v>
      </c>
      <c r="D53" s="35">
        <f t="shared" si="20"/>
        <v>751.66666666666674</v>
      </c>
      <c r="E53" s="36">
        <f t="shared" si="21"/>
        <v>611.66666666666663</v>
      </c>
      <c r="F53" s="37">
        <f t="shared" si="22"/>
        <v>140.00000000000011</v>
      </c>
      <c r="G53" s="38">
        <f>$E$57-E53</f>
        <v>241.42777777777781</v>
      </c>
      <c r="H53" s="39">
        <f>IF(F53/$F$57&lt;0.8,0.8,F53/$F$57)</f>
        <v>3.5180790171715759</v>
      </c>
      <c r="J53" s="132">
        <v>779</v>
      </c>
      <c r="K53" s="28" t="s">
        <v>119</v>
      </c>
      <c r="L53" s="18"/>
      <c r="M53" s="18"/>
      <c r="N53" s="20">
        <f>'2017'!C45</f>
        <v>611</v>
      </c>
      <c r="O53" s="76">
        <v>611</v>
      </c>
      <c r="P53" s="22">
        <f>'2018'!C45</f>
        <v>675</v>
      </c>
      <c r="Q53" s="51">
        <f>AVERAGE('2018'!C46:D46)</f>
        <v>613</v>
      </c>
      <c r="R53" s="60"/>
      <c r="S53" s="60"/>
      <c r="T53" s="92"/>
      <c r="U53" s="92"/>
      <c r="V53" s="93"/>
      <c r="W53" s="93"/>
      <c r="X53" s="94"/>
      <c r="Y53" s="94"/>
      <c r="Z53" s="95"/>
      <c r="AA53" s="95"/>
      <c r="AB53" s="114">
        <f>'2024'!G47</f>
        <v>641</v>
      </c>
      <c r="AC53" s="114"/>
      <c r="AD53" s="116"/>
      <c r="AE53" s="145">
        <f>AVERAGE('2025'!D67)</f>
        <v>611</v>
      </c>
      <c r="AF53" s="117"/>
      <c r="AG53" s="117"/>
    </row>
    <row r="54" spans="1:33" ht="18.75" x14ac:dyDescent="0.3">
      <c r="A54" s="28" t="s">
        <v>170</v>
      </c>
      <c r="B54" s="75"/>
      <c r="C54" s="34">
        <f t="shared" ref="C54" si="23">($E$57*$A$4)+((B54-(E54*$A$4))/H54)</f>
        <v>525.4455755156348</v>
      </c>
      <c r="D54" s="35">
        <f t="shared" ref="D54" si="24">AVERAGE(L54,N54,P54,R54,T54,V54,X54,Z54,AB54,AD54,AF54)*(IF(J54=0,1,0.2))+J54*0.8</f>
        <v>616.79999999999995</v>
      </c>
      <c r="E54" s="36">
        <f t="shared" ref="E54" si="25">AVERAGE(M54,O54,Q54,S54,U54,W54,Y54,AA54,AC54,AE54,AG54)</f>
        <v>550</v>
      </c>
      <c r="F54" s="37">
        <f t="shared" ref="F54" si="26">D54-E54</f>
        <v>66.799999999999955</v>
      </c>
      <c r="G54" s="38">
        <f t="shared" ref="G54" si="27">$E$57-E54</f>
        <v>303.09444444444443</v>
      </c>
      <c r="H54" s="39">
        <f t="shared" ref="H54" si="28">IF(F54/$F$57&lt;0.8,0.8,F54/$F$57)</f>
        <v>1.6786262739075779</v>
      </c>
      <c r="J54" s="132">
        <v>621</v>
      </c>
      <c r="K54" s="28" t="s">
        <v>170</v>
      </c>
      <c r="L54" s="18"/>
      <c r="M54" s="18"/>
      <c r="N54" s="20"/>
      <c r="O54" s="76"/>
      <c r="P54" s="22"/>
      <c r="Q54" s="51"/>
      <c r="R54" s="60"/>
      <c r="S54" s="60"/>
      <c r="T54" s="92"/>
      <c r="U54" s="92"/>
      <c r="V54" s="93"/>
      <c r="W54" s="93"/>
      <c r="X54" s="94"/>
      <c r="Y54" s="94"/>
      <c r="Z54" s="124">
        <v>600</v>
      </c>
      <c r="AA54" s="124">
        <v>550</v>
      </c>
      <c r="AB54" s="114"/>
      <c r="AC54" s="114"/>
      <c r="AD54" s="116"/>
      <c r="AE54" s="145"/>
      <c r="AF54" s="117"/>
      <c r="AG54" s="117"/>
    </row>
    <row r="55" spans="1:33" ht="18.75" x14ac:dyDescent="0.3">
      <c r="A55" s="28" t="s">
        <v>120</v>
      </c>
      <c r="B55" s="75"/>
      <c r="C55" s="34">
        <f t="shared" ref="C55:C79" si="29">($E$57*$A$4)+((B55-(E55*$A$4))/H55)</f>
        <v>675.91932724730634</v>
      </c>
      <c r="D55" s="35">
        <f t="shared" si="20"/>
        <v>736.6</v>
      </c>
      <c r="E55" s="36">
        <f t="shared" si="21"/>
        <v>601.5</v>
      </c>
      <c r="F55" s="37">
        <f t="shared" si="22"/>
        <v>135.10000000000002</v>
      </c>
      <c r="G55" s="38">
        <f t="shared" ref="G55:G79" si="30">$E$57-E55</f>
        <v>251.59444444444443</v>
      </c>
      <c r="H55" s="39">
        <f t="shared" ref="H55:H79" si="31">IF(F55/$F$57&lt;0.8,0.8,F55/$F$57)</f>
        <v>3.3949462515705684</v>
      </c>
      <c r="J55" s="132">
        <v>757</v>
      </c>
      <c r="K55" s="28" t="s">
        <v>120</v>
      </c>
      <c r="L55" s="18"/>
      <c r="M55" s="18"/>
      <c r="N55" s="20"/>
      <c r="O55" s="20"/>
      <c r="P55" s="22">
        <f>'2018'!C47</f>
        <v>675</v>
      </c>
      <c r="Q55" s="51">
        <f>'2018'!C48</f>
        <v>660</v>
      </c>
      <c r="R55" s="60"/>
      <c r="S55" s="60"/>
      <c r="T55" s="92"/>
      <c r="U55" s="92"/>
      <c r="V55" s="93">
        <f>'2021'!C47</f>
        <v>679</v>
      </c>
      <c r="W55" s="93">
        <f>AVERAGE('2021'!C48)</f>
        <v>633</v>
      </c>
      <c r="X55" s="94"/>
      <c r="Y55" s="94">
        <f>AVERAGE('2022'!C48)</f>
        <v>564</v>
      </c>
      <c r="Z55" s="95"/>
      <c r="AA55" s="95"/>
      <c r="AB55" s="114"/>
      <c r="AC55" s="114">
        <f>'2024'!D49</f>
        <v>549</v>
      </c>
      <c r="AD55" s="116">
        <f>'2025'!D69</f>
        <v>611</v>
      </c>
      <c r="AE55" s="145"/>
      <c r="AF55" s="117"/>
      <c r="AG55" s="117"/>
    </row>
    <row r="56" spans="1:33" ht="18.75" x14ac:dyDescent="0.3">
      <c r="A56" s="28" t="s">
        <v>121</v>
      </c>
      <c r="B56" s="75"/>
      <c r="C56" s="34">
        <f t="shared" si="29"/>
        <v>148.70997293855532</v>
      </c>
      <c r="D56" s="35">
        <f t="shared" si="20"/>
        <v>870.2</v>
      </c>
      <c r="E56" s="36">
        <f t="shared" si="21"/>
        <v>823.66666666666663</v>
      </c>
      <c r="F56" s="37">
        <f t="shared" si="22"/>
        <v>46.533333333333417</v>
      </c>
      <c r="G56" s="38">
        <f t="shared" si="30"/>
        <v>29.427777777777806</v>
      </c>
      <c r="H56" s="39">
        <f t="shared" si="31"/>
        <v>1.1693424542789346</v>
      </c>
      <c r="J56" s="132">
        <v>874</v>
      </c>
      <c r="K56" s="28" t="s">
        <v>121</v>
      </c>
      <c r="L56" s="18"/>
      <c r="M56" s="18"/>
      <c r="N56" s="20">
        <f>'2017'!F49</f>
        <v>862</v>
      </c>
      <c r="O56" s="58">
        <f>AVERAGE('2017'!D50:G50)</f>
        <v>823.66666666666663</v>
      </c>
      <c r="P56" s="22"/>
      <c r="Q56" s="51"/>
      <c r="R56" s="60"/>
      <c r="S56" s="60"/>
      <c r="T56" s="92"/>
      <c r="U56" s="92"/>
      <c r="V56" s="93"/>
      <c r="W56" s="93"/>
      <c r="X56" s="94"/>
      <c r="Y56" s="94"/>
      <c r="Z56" s="95"/>
      <c r="AA56" s="95"/>
      <c r="AB56" s="114"/>
      <c r="AC56" s="114"/>
      <c r="AD56" s="116">
        <f>'2025'!D71</f>
        <v>848</v>
      </c>
      <c r="AE56" s="145"/>
      <c r="AF56" s="117"/>
      <c r="AG56" s="117"/>
    </row>
    <row r="57" spans="1:33" s="30" customFormat="1" ht="18.75" x14ac:dyDescent="0.3">
      <c r="A57" s="29" t="s">
        <v>122</v>
      </c>
      <c r="B57" s="75"/>
      <c r="C57" s="34">
        <f t="shared" si="29"/>
        <v>0</v>
      </c>
      <c r="D57" s="35">
        <f t="shared" si="20"/>
        <v>892.88888888888891</v>
      </c>
      <c r="E57" s="36">
        <f t="shared" si="21"/>
        <v>853.09444444444443</v>
      </c>
      <c r="F57" s="37">
        <f t="shared" si="22"/>
        <v>39.79444444444448</v>
      </c>
      <c r="G57" s="38">
        <f t="shared" si="30"/>
        <v>0</v>
      </c>
      <c r="H57" s="39">
        <f t="shared" si="31"/>
        <v>1</v>
      </c>
      <c r="J57" s="133">
        <v>897</v>
      </c>
      <c r="K57" s="29" t="s">
        <v>122</v>
      </c>
      <c r="L57" s="31"/>
      <c r="M57" s="31"/>
      <c r="N57" s="32">
        <f>'2017'!G51</f>
        <v>881</v>
      </c>
      <c r="O57" s="72">
        <f>AVERAGE('2017'!C52:G52)</f>
        <v>863.8</v>
      </c>
      <c r="P57" s="33">
        <f>'2018'!C51</f>
        <v>856</v>
      </c>
      <c r="Q57" s="53">
        <f>AVERAGE('2018'!C52:G52)</f>
        <v>840.6</v>
      </c>
      <c r="R57" s="63">
        <f>'2019'!D51</f>
        <v>872</v>
      </c>
      <c r="S57" s="63">
        <f>AVERAGE('2019'!C52:E52)</f>
        <v>845</v>
      </c>
      <c r="T57" s="100">
        <f>'2020'!E51</f>
        <v>869</v>
      </c>
      <c r="U57" s="100">
        <f>AVERAGE('2020'!D52:E52)</f>
        <v>835.5</v>
      </c>
      <c r="V57" s="101">
        <f>'2021'!C51</f>
        <v>877</v>
      </c>
      <c r="W57" s="101">
        <f>AVERAGE('2021'!C52:E52)</f>
        <v>849.33333333333337</v>
      </c>
      <c r="X57" s="102">
        <f>'2022'!D51</f>
        <v>892</v>
      </c>
      <c r="Y57" s="102">
        <f>AVERAGE('2022'!C52:E52)</f>
        <v>866.33333333333337</v>
      </c>
      <c r="Z57" s="103">
        <f>'2023'!E51</f>
        <v>881</v>
      </c>
      <c r="AA57" s="103">
        <f>AVERAGE('2023'!C52:E52)</f>
        <v>863.33333333333337</v>
      </c>
      <c r="AB57" s="115">
        <f>'2024'!E53</f>
        <v>883</v>
      </c>
      <c r="AC57" s="144">
        <f>AVERAGE('2024'!D54,'2024'!E54,'2024'!G54,'2024'!D53,'2024'!G53)</f>
        <v>865.2</v>
      </c>
      <c r="AD57" s="17">
        <f>'2025'!F73</f>
        <v>877</v>
      </c>
      <c r="AE57" s="147">
        <f>AVERAGE('2025'!C74,'2025'!E74,'2025'!G74,'2025'!H74)</f>
        <v>848.75</v>
      </c>
      <c r="AF57" s="118"/>
      <c r="AG57" s="118"/>
    </row>
    <row r="58" spans="1:33" ht="18.75" x14ac:dyDescent="0.3">
      <c r="A58" s="28" t="s">
        <v>146</v>
      </c>
      <c r="B58" s="75"/>
      <c r="C58" s="34">
        <f t="shared" si="29"/>
        <v>515.55228174603155</v>
      </c>
      <c r="D58" s="35">
        <f t="shared" si="20"/>
        <v>849.6</v>
      </c>
      <c r="E58" s="36">
        <f t="shared" si="21"/>
        <v>760</v>
      </c>
      <c r="F58" s="37">
        <f t="shared" si="22"/>
        <v>89.600000000000023</v>
      </c>
      <c r="G58" s="38">
        <f t="shared" si="30"/>
        <v>93.094444444444434</v>
      </c>
      <c r="H58" s="39">
        <f t="shared" si="31"/>
        <v>2.2515705709898075</v>
      </c>
      <c r="J58" s="132">
        <v>862</v>
      </c>
      <c r="K58" s="28" t="s">
        <v>146</v>
      </c>
      <c r="L58" s="18"/>
      <c r="M58" s="18"/>
      <c r="N58" s="20"/>
      <c r="O58" s="20"/>
      <c r="P58" s="22"/>
      <c r="Q58" s="51"/>
      <c r="R58" s="60"/>
      <c r="S58" s="60"/>
      <c r="T58" s="92"/>
      <c r="U58" s="92"/>
      <c r="V58" s="93"/>
      <c r="W58" s="93"/>
      <c r="X58" s="94"/>
      <c r="Y58" s="94"/>
      <c r="Z58" s="95"/>
      <c r="AA58" s="95"/>
      <c r="AB58" s="137">
        <v>800</v>
      </c>
      <c r="AC58" s="137">
        <v>760</v>
      </c>
      <c r="AD58" s="116"/>
      <c r="AE58" s="145"/>
      <c r="AF58" s="117"/>
      <c r="AG58" s="117"/>
    </row>
    <row r="59" spans="1:33" ht="18.75" x14ac:dyDescent="0.3">
      <c r="A59" s="28" t="s">
        <v>123</v>
      </c>
      <c r="B59" s="75"/>
      <c r="C59" s="34">
        <f t="shared" si="29"/>
        <v>275.54411319140968</v>
      </c>
      <c r="D59" s="35">
        <f t="shared" si="20"/>
        <v>880.7555555555557</v>
      </c>
      <c r="E59" s="36">
        <f t="shared" si="21"/>
        <v>823.98148148148152</v>
      </c>
      <c r="F59" s="37">
        <f t="shared" si="22"/>
        <v>56.774074074074178</v>
      </c>
      <c r="G59" s="38">
        <f t="shared" si="30"/>
        <v>29.112962962962911</v>
      </c>
      <c r="H59" s="39">
        <f t="shared" si="31"/>
        <v>1.4266834194238927</v>
      </c>
      <c r="J59" s="132">
        <v>886</v>
      </c>
      <c r="K59" s="28" t="s">
        <v>123</v>
      </c>
      <c r="L59" s="18"/>
      <c r="M59" s="18"/>
      <c r="N59" s="20">
        <f>'2017'!E55</f>
        <v>864</v>
      </c>
      <c r="O59" s="58">
        <f>AVERAGE('2017'!C56:E56)</f>
        <v>807.5</v>
      </c>
      <c r="P59" s="105">
        <v>860</v>
      </c>
      <c r="Q59" s="51">
        <f>AVERAGE('2018'!C56:E56)</f>
        <v>763.5</v>
      </c>
      <c r="R59" s="91">
        <v>870</v>
      </c>
      <c r="S59" s="60">
        <f>AVERAGE('2019'!C56)</f>
        <v>824</v>
      </c>
      <c r="T59" s="61">
        <v>870</v>
      </c>
      <c r="U59" s="61">
        <v>860</v>
      </c>
      <c r="V59" s="87">
        <v>870</v>
      </c>
      <c r="W59" s="93">
        <f>AVERAGE('2021'!C56)</f>
        <v>849</v>
      </c>
      <c r="X59" s="94">
        <f>'2022'!C55</f>
        <v>854</v>
      </c>
      <c r="Y59" s="94">
        <f>AVERAGE('2022'!C56:E56)</f>
        <v>839</v>
      </c>
      <c r="Z59" s="95">
        <f>'2023'!E55</f>
        <v>851</v>
      </c>
      <c r="AA59" s="95">
        <f>'2023'!E56</f>
        <v>836</v>
      </c>
      <c r="AB59" s="114">
        <f>'2024'!G57</f>
        <v>854</v>
      </c>
      <c r="AC59" s="143">
        <f>AVERAGE('2024'!C58,'2024'!C57,'2024'!D57,'2024'!E58,'2024'!G58,'2024'!E57)</f>
        <v>831.16666666666663</v>
      </c>
      <c r="AD59" s="116">
        <f>'2025'!E77</f>
        <v>845</v>
      </c>
      <c r="AE59" s="145">
        <f>AVERAGE('2025'!D77,'2025'!E78,'2025'!D78)</f>
        <v>805.66666666666663</v>
      </c>
      <c r="AF59" s="117"/>
      <c r="AG59" s="117"/>
    </row>
    <row r="60" spans="1:33" ht="18.75" x14ac:dyDescent="0.3">
      <c r="A60" s="28" t="s">
        <v>124</v>
      </c>
      <c r="B60" s="75"/>
      <c r="C60" s="34">
        <f t="shared" si="29"/>
        <v>28.706249087458787</v>
      </c>
      <c r="D60" s="35">
        <f t="shared" si="20"/>
        <v>826.30000000000007</v>
      </c>
      <c r="E60" s="36">
        <f t="shared" si="21"/>
        <v>788.25</v>
      </c>
      <c r="F60" s="37">
        <f t="shared" si="22"/>
        <v>38.050000000000068</v>
      </c>
      <c r="G60" s="38">
        <f t="shared" si="30"/>
        <v>64.844444444444434</v>
      </c>
      <c r="H60" s="39">
        <f t="shared" si="31"/>
        <v>0.95616361859556143</v>
      </c>
      <c r="J60" s="132">
        <v>834</v>
      </c>
      <c r="K60" s="28" t="s">
        <v>124</v>
      </c>
      <c r="L60" s="18"/>
      <c r="M60" s="18"/>
      <c r="N60" s="20">
        <f>'2017'!C57</f>
        <v>796</v>
      </c>
      <c r="O60" s="76">
        <v>796</v>
      </c>
      <c r="P60" s="22">
        <f>'2018'!D57</f>
        <v>795</v>
      </c>
      <c r="Q60" s="51">
        <f>AVERAGE('2018'!C58:D58)</f>
        <v>780.5</v>
      </c>
      <c r="R60" s="60"/>
      <c r="S60" s="60"/>
      <c r="T60" s="92"/>
      <c r="U60" s="92"/>
      <c r="V60" s="93"/>
      <c r="W60" s="93"/>
      <c r="X60" s="94"/>
      <c r="Y60" s="94"/>
      <c r="Z60" s="95"/>
      <c r="AA60" s="95"/>
      <c r="AB60" s="114"/>
      <c r="AC60" s="114"/>
      <c r="AD60" s="116"/>
      <c r="AE60" s="145"/>
      <c r="AF60" s="117"/>
      <c r="AG60" s="117"/>
    </row>
    <row r="61" spans="1:33" ht="18.75" x14ac:dyDescent="0.3">
      <c r="A61" s="28" t="s">
        <v>125</v>
      </c>
      <c r="B61" s="75"/>
      <c r="C61" s="34">
        <f t="shared" si="29"/>
        <v>325.34096536217817</v>
      </c>
      <c r="D61" s="35">
        <f t="shared" si="20"/>
        <v>882.28888888888901</v>
      </c>
      <c r="E61" s="36">
        <f t="shared" si="21"/>
        <v>820.42592592592587</v>
      </c>
      <c r="F61" s="37">
        <f t="shared" si="22"/>
        <v>61.862962962963138</v>
      </c>
      <c r="G61" s="38">
        <f t="shared" si="30"/>
        <v>32.668518518518567</v>
      </c>
      <c r="H61" s="39">
        <f t="shared" si="31"/>
        <v>1.5545627995718769</v>
      </c>
      <c r="J61" s="132">
        <v>888</v>
      </c>
      <c r="K61" s="28" t="s">
        <v>125</v>
      </c>
      <c r="L61" s="18"/>
      <c r="M61" s="18"/>
      <c r="N61" s="20">
        <f>'2017'!C59</f>
        <v>869</v>
      </c>
      <c r="O61" s="76">
        <v>869</v>
      </c>
      <c r="P61" s="22">
        <f>'2018'!D59</f>
        <v>868</v>
      </c>
      <c r="Q61" s="51">
        <f>AVERAGE('2018'!C60:G60)</f>
        <v>805.66666666666663</v>
      </c>
      <c r="R61" s="60">
        <f>'2019'!C59</f>
        <v>865</v>
      </c>
      <c r="S61" s="60">
        <f>AVERAGE('2019'!C60:E60)</f>
        <v>819</v>
      </c>
      <c r="T61" s="92">
        <f>'2020'!D59</f>
        <v>825</v>
      </c>
      <c r="U61" s="92">
        <f>AVERAGE('2020'!D60:E60)</f>
        <v>805</v>
      </c>
      <c r="V61" s="93">
        <f>'2021'!C59</f>
        <v>877</v>
      </c>
      <c r="W61" s="93">
        <f>AVERAGE('2021'!C60:D60)</f>
        <v>803.5</v>
      </c>
      <c r="X61" s="94">
        <f>'2022'!C59</f>
        <v>854</v>
      </c>
      <c r="Y61" s="94">
        <f>AVERAGE('2022'!C60:D60)</f>
        <v>828</v>
      </c>
      <c r="Z61" s="95">
        <f>'2023'!D59</f>
        <v>851</v>
      </c>
      <c r="AA61" s="95">
        <f>AVERAGE('2023'!C60:E60)</f>
        <v>794.66666666666663</v>
      </c>
      <c r="AB61" s="114">
        <f>'2024'!G61</f>
        <v>861</v>
      </c>
      <c r="AC61" s="114">
        <f>AVERAGE('2024'!D61,'2024'!D62)</f>
        <v>825</v>
      </c>
      <c r="AD61" s="116">
        <f>'2025'!F81</f>
        <v>865</v>
      </c>
      <c r="AE61" s="145">
        <f>AVERAGE('2025'!F82)</f>
        <v>834</v>
      </c>
      <c r="AF61" s="117"/>
      <c r="AG61" s="117"/>
    </row>
    <row r="62" spans="1:33" ht="18.75" x14ac:dyDescent="0.3">
      <c r="A62" s="28" t="s">
        <v>147</v>
      </c>
      <c r="B62" s="75"/>
      <c r="C62" s="34">
        <f t="shared" si="29"/>
        <v>446.87138530208819</v>
      </c>
      <c r="D62" s="35">
        <f t="shared" si="20"/>
        <v>781.2</v>
      </c>
      <c r="E62" s="36">
        <f t="shared" si="21"/>
        <v>711.5</v>
      </c>
      <c r="F62" s="37">
        <f t="shared" si="22"/>
        <v>69.700000000000045</v>
      </c>
      <c r="G62" s="38">
        <f t="shared" si="30"/>
        <v>141.59444444444443</v>
      </c>
      <c r="H62" s="39">
        <f t="shared" si="31"/>
        <v>1.7515007678347057</v>
      </c>
      <c r="J62" s="132">
        <v>788</v>
      </c>
      <c r="K62" s="28" t="s">
        <v>147</v>
      </c>
      <c r="L62" s="18"/>
      <c r="M62" s="18"/>
      <c r="N62" s="20"/>
      <c r="O62" s="20"/>
      <c r="P62" s="22"/>
      <c r="Q62" s="51"/>
      <c r="R62" s="60"/>
      <c r="S62" s="60"/>
      <c r="T62" s="92"/>
      <c r="U62" s="92"/>
      <c r="V62" s="93"/>
      <c r="W62" s="93"/>
      <c r="X62" s="94"/>
      <c r="Y62" s="94"/>
      <c r="Z62" s="95"/>
      <c r="AA62" s="95"/>
      <c r="AB62" s="137">
        <v>720</v>
      </c>
      <c r="AC62" s="137">
        <v>690</v>
      </c>
      <c r="AD62" s="116">
        <f>'2025'!G83</f>
        <v>788</v>
      </c>
      <c r="AE62" s="145">
        <f>AVERAGE('2025'!F83,'2025'!F84,'2025'!H83)</f>
        <v>733</v>
      </c>
      <c r="AF62" s="117"/>
      <c r="AG62" s="117"/>
    </row>
    <row r="63" spans="1:33" ht="18.75" x14ac:dyDescent="0.3">
      <c r="A63" s="28" t="s">
        <v>126</v>
      </c>
      <c r="B63" s="75"/>
      <c r="C63" s="34">
        <f t="shared" si="29"/>
        <v>358.76602125120246</v>
      </c>
      <c r="D63" s="35">
        <f t="shared" si="20"/>
        <v>804.40000000000009</v>
      </c>
      <c r="E63" s="36">
        <f t="shared" si="21"/>
        <v>744.46875</v>
      </c>
      <c r="F63" s="37">
        <f t="shared" si="22"/>
        <v>59.931250000000091</v>
      </c>
      <c r="G63" s="38">
        <f t="shared" si="30"/>
        <v>108.62569444444443</v>
      </c>
      <c r="H63" s="39">
        <f t="shared" si="31"/>
        <v>1.5060205221276011</v>
      </c>
      <c r="J63" s="132">
        <v>811</v>
      </c>
      <c r="K63" s="28" t="s">
        <v>126</v>
      </c>
      <c r="L63" s="18"/>
      <c r="M63" s="18"/>
      <c r="N63" s="20">
        <f>'2017'!D63</f>
        <v>772</v>
      </c>
      <c r="O63" s="20">
        <f>'2017'!D64</f>
        <v>770</v>
      </c>
      <c r="P63" s="22">
        <f>'2018'!D63</f>
        <v>800</v>
      </c>
      <c r="Q63" s="51">
        <f>AVERAGE('2018'!D64:E64)</f>
        <v>718</v>
      </c>
      <c r="R63" s="60"/>
      <c r="S63" s="60"/>
      <c r="T63" s="92">
        <f>'2020'!E63</f>
        <v>811</v>
      </c>
      <c r="U63" s="92">
        <f>AVERAGE('2020'!E64)</f>
        <v>787</v>
      </c>
      <c r="V63" s="93">
        <f>'2021'!D63</f>
        <v>734</v>
      </c>
      <c r="W63" s="93">
        <f>AVERAGE('2021'!D64)</f>
        <v>731</v>
      </c>
      <c r="X63" s="94">
        <f>'2022'!D63</f>
        <v>760</v>
      </c>
      <c r="Y63" s="94">
        <f>AVERAGE('2022'!D64)</f>
        <v>755</v>
      </c>
      <c r="Z63" s="95">
        <f>'2023'!E63</f>
        <v>796</v>
      </c>
      <c r="AA63" s="95">
        <f>AVERAGE('2023'!D70:E70)</f>
        <v>701.5</v>
      </c>
      <c r="AB63" s="114">
        <f>'2024'!E65</f>
        <v>758</v>
      </c>
      <c r="AC63" s="114">
        <f>AVERAGE('2024'!C65,'2024'!C66,'2024'!E66)</f>
        <v>743</v>
      </c>
      <c r="AD63" s="116">
        <f>'2025'!H85</f>
        <v>793</v>
      </c>
      <c r="AE63" s="145">
        <f>AVERAGE('2025'!H86,'2025'!G86,'2025'!F86,'2025'!C86)</f>
        <v>750.25</v>
      </c>
      <c r="AF63" s="117"/>
      <c r="AG63" s="117"/>
    </row>
    <row r="64" spans="1:33" ht="18.75" x14ac:dyDescent="0.3">
      <c r="A64" s="28" t="s">
        <v>212</v>
      </c>
      <c r="B64" s="75"/>
      <c r="C64" s="34"/>
      <c r="D64" s="35">
        <f t="shared" ref="D64:D67" si="32">AVERAGE(L64,N64,P64,R64,T64,V64,X64,Z64,AB64,AD64,AF64)*(IF(J64=0,1,0.2))+J64*0.8</f>
        <v>774</v>
      </c>
      <c r="E64" s="36">
        <f t="shared" ref="E64:E67" si="33">AVERAGE(M64,O64,Q64,S64,U64,W64,Y64,AA64,AC64,AE64,AG64)</f>
        <v>630</v>
      </c>
      <c r="F64" s="37">
        <f t="shared" ref="F64:F67" si="34">D64-E64</f>
        <v>144</v>
      </c>
      <c r="G64" s="38">
        <f t="shared" ref="G64:G67" si="35">$E$57-E64</f>
        <v>223.09444444444443</v>
      </c>
      <c r="H64" s="39">
        <f t="shared" ref="H64:H67" si="36">IF(F64/$F$57&lt;0.8,0.8,F64/$F$57)</f>
        <v>3.6185955605193323</v>
      </c>
      <c r="J64" s="132">
        <v>780</v>
      </c>
      <c r="K64" s="28" t="s">
        <v>212</v>
      </c>
      <c r="L64" s="18"/>
      <c r="M64" s="18"/>
      <c r="N64" s="20"/>
      <c r="O64" s="20"/>
      <c r="P64" s="22"/>
      <c r="Q64" s="51"/>
      <c r="R64" s="60"/>
      <c r="S64" s="60"/>
      <c r="T64" s="92"/>
      <c r="U64" s="92"/>
      <c r="V64" s="93"/>
      <c r="W64" s="93"/>
      <c r="X64" s="94"/>
      <c r="Y64" s="94"/>
      <c r="Z64" s="95"/>
      <c r="AA64" s="95"/>
      <c r="AB64" s="137">
        <v>750</v>
      </c>
      <c r="AC64" s="137">
        <v>630</v>
      </c>
      <c r="AD64" s="116"/>
      <c r="AE64" s="145"/>
      <c r="AF64" s="117"/>
      <c r="AG64" s="117"/>
    </row>
    <row r="65" spans="1:33" ht="18.75" x14ac:dyDescent="0.3">
      <c r="A65" s="28" t="s">
        <v>127</v>
      </c>
      <c r="B65" s="75"/>
      <c r="C65" s="34">
        <f t="shared" si="29"/>
        <v>530.97490524635941</v>
      </c>
      <c r="D65" s="35">
        <f t="shared" si="32"/>
        <v>802.06666666666672</v>
      </c>
      <c r="E65" s="36">
        <f t="shared" si="33"/>
        <v>713.875</v>
      </c>
      <c r="F65" s="37">
        <f t="shared" si="34"/>
        <v>88.19166666666672</v>
      </c>
      <c r="G65" s="38">
        <f t="shared" si="35"/>
        <v>139.21944444444443</v>
      </c>
      <c r="H65" s="39">
        <f t="shared" si="36"/>
        <v>2.2161803713527846</v>
      </c>
      <c r="J65" s="132">
        <v>811</v>
      </c>
      <c r="K65" s="28" t="s">
        <v>127</v>
      </c>
      <c r="L65" s="18"/>
      <c r="M65" s="18"/>
      <c r="N65" s="20"/>
      <c r="O65" s="20"/>
      <c r="P65" s="22">
        <f>'2018'!E65</f>
        <v>733</v>
      </c>
      <c r="Q65" s="51">
        <v>710</v>
      </c>
      <c r="R65" s="60"/>
      <c r="S65" s="60"/>
      <c r="T65" s="92"/>
      <c r="U65" s="92"/>
      <c r="V65" s="87">
        <v>770</v>
      </c>
      <c r="W65" s="87">
        <v>720</v>
      </c>
      <c r="X65" s="94"/>
      <c r="Y65" s="94">
        <f>AVERAGE('2022'!D66)</f>
        <v>724</v>
      </c>
      <c r="Z65" s="95">
        <v>796</v>
      </c>
      <c r="AA65" s="95">
        <v>701.5</v>
      </c>
      <c r="AB65" s="114"/>
      <c r="AC65" s="114"/>
      <c r="AD65" s="116"/>
      <c r="AE65" s="145"/>
      <c r="AF65" s="117"/>
      <c r="AG65" s="117"/>
    </row>
    <row r="66" spans="1:33" ht="18.75" x14ac:dyDescent="0.3">
      <c r="A66" s="28" t="s">
        <v>214</v>
      </c>
      <c r="B66" s="75"/>
      <c r="C66" s="34"/>
      <c r="D66" s="35">
        <f t="shared" si="32"/>
        <v>744</v>
      </c>
      <c r="E66" s="36">
        <f t="shared" si="33"/>
        <v>590</v>
      </c>
      <c r="F66" s="37">
        <f t="shared" si="34"/>
        <v>154</v>
      </c>
      <c r="G66" s="38">
        <f t="shared" si="35"/>
        <v>263.09444444444443</v>
      </c>
      <c r="H66" s="39">
        <f t="shared" si="36"/>
        <v>3.8698869188887302</v>
      </c>
      <c r="J66" s="132">
        <v>750</v>
      </c>
      <c r="K66" s="28" t="s">
        <v>214</v>
      </c>
      <c r="L66" s="18"/>
      <c r="M66" s="18"/>
      <c r="N66" s="20"/>
      <c r="O66" s="20"/>
      <c r="P66" s="22"/>
      <c r="Q66" s="51"/>
      <c r="R66" s="60"/>
      <c r="S66" s="60"/>
      <c r="T66" s="92"/>
      <c r="U66" s="92"/>
      <c r="V66" s="87"/>
      <c r="W66" s="87"/>
      <c r="X66" s="94"/>
      <c r="Y66" s="94"/>
      <c r="Z66" s="95"/>
      <c r="AA66" s="95"/>
      <c r="AB66" s="137">
        <v>720</v>
      </c>
      <c r="AC66" s="137">
        <v>590</v>
      </c>
      <c r="AD66" s="116"/>
      <c r="AE66" s="145"/>
      <c r="AF66" s="117"/>
      <c r="AG66" s="117"/>
    </row>
    <row r="67" spans="1:33" ht="18.75" x14ac:dyDescent="0.3">
      <c r="A67" s="28" t="s">
        <v>213</v>
      </c>
      <c r="B67" s="75"/>
      <c r="C67" s="34"/>
      <c r="D67" s="35">
        <f t="shared" si="32"/>
        <v>802.80000000000007</v>
      </c>
      <c r="E67" s="36">
        <f t="shared" si="33"/>
        <v>680</v>
      </c>
      <c r="F67" s="37">
        <f t="shared" si="34"/>
        <v>122.80000000000007</v>
      </c>
      <c r="G67" s="38">
        <f t="shared" si="35"/>
        <v>173.09444444444443</v>
      </c>
      <c r="H67" s="39">
        <f t="shared" si="36"/>
        <v>3.08585788077621</v>
      </c>
      <c r="J67" s="132">
        <v>811</v>
      </c>
      <c r="K67" s="28" t="s">
        <v>213</v>
      </c>
      <c r="L67" s="18"/>
      <c r="M67" s="18"/>
      <c r="N67" s="20"/>
      <c r="O67" s="20"/>
      <c r="P67" s="22"/>
      <c r="Q67" s="51"/>
      <c r="R67" s="60"/>
      <c r="S67" s="60"/>
      <c r="T67" s="92"/>
      <c r="U67" s="92"/>
      <c r="V67" s="87"/>
      <c r="W67" s="87"/>
      <c r="X67" s="94"/>
      <c r="Y67" s="94"/>
      <c r="Z67" s="95"/>
      <c r="AA67" s="95"/>
      <c r="AB67" s="137">
        <v>770</v>
      </c>
      <c r="AC67" s="137">
        <v>680</v>
      </c>
      <c r="AD67" s="116"/>
      <c r="AE67" s="145"/>
      <c r="AF67" s="117"/>
      <c r="AG67" s="117"/>
    </row>
    <row r="68" spans="1:33" ht="18.75" x14ac:dyDescent="0.3">
      <c r="A68" s="28" t="s">
        <v>128</v>
      </c>
      <c r="B68" s="75"/>
      <c r="C68" s="34">
        <f t="shared" si="29"/>
        <v>611.29188245272644</v>
      </c>
      <c r="D68" s="35">
        <f t="shared" si="20"/>
        <v>761.68000000000006</v>
      </c>
      <c r="E68" s="36">
        <f t="shared" si="21"/>
        <v>654.04166666666674</v>
      </c>
      <c r="F68" s="37">
        <f t="shared" si="22"/>
        <v>107.63833333333332</v>
      </c>
      <c r="G68" s="38">
        <f t="shared" si="30"/>
        <v>199.05277777777769</v>
      </c>
      <c r="H68" s="39">
        <f t="shared" si="31"/>
        <v>2.7048582995951391</v>
      </c>
      <c r="J68" s="134">
        <v>773</v>
      </c>
      <c r="K68" s="28" t="s">
        <v>128</v>
      </c>
      <c r="L68" s="18"/>
      <c r="M68" s="18"/>
      <c r="N68" s="20">
        <f>'2017'!G67</f>
        <v>711</v>
      </c>
      <c r="O68" s="20">
        <f>'2017'!G68</f>
        <v>657</v>
      </c>
      <c r="P68" s="22">
        <f>'2018'!G67</f>
        <v>676</v>
      </c>
      <c r="Q68" s="51">
        <f>AVERAGE('2018'!D68:G68)</f>
        <v>623.5</v>
      </c>
      <c r="R68" s="60">
        <f>'2019'!E67</f>
        <v>773</v>
      </c>
      <c r="S68" s="60">
        <f>AVERAGE('2019'!E68)</f>
        <v>706</v>
      </c>
      <c r="T68" s="92"/>
      <c r="U68" s="61">
        <v>651</v>
      </c>
      <c r="V68" s="93"/>
      <c r="W68" s="93"/>
      <c r="X68" s="94"/>
      <c r="Y68" s="94">
        <f>AVERAGE('2022'!E68)</f>
        <v>637</v>
      </c>
      <c r="Z68" s="95"/>
      <c r="AA68" s="95">
        <f>AVERAGE('2023'!C68:E68)</f>
        <v>605.33333333333337</v>
      </c>
      <c r="AB68" s="114">
        <f>'2024'!D69</f>
        <v>679</v>
      </c>
      <c r="AC68" s="114">
        <f>AVERAGE('2024'!D69,'2024'!G69)</f>
        <v>667</v>
      </c>
      <c r="AD68" s="116">
        <f>'2025'!H89</f>
        <v>743</v>
      </c>
      <c r="AE68" s="145">
        <f>AVERAGE('2025'!D89,'2025'!H90)</f>
        <v>685.5</v>
      </c>
      <c r="AF68" s="117"/>
      <c r="AG68" s="117"/>
    </row>
    <row r="69" spans="1:33" ht="18.75" x14ac:dyDescent="0.3">
      <c r="A69" s="28" t="s">
        <v>129</v>
      </c>
      <c r="B69" s="75"/>
      <c r="C69" s="34">
        <f t="shared" si="29"/>
        <v>522.16431629855504</v>
      </c>
      <c r="D69" s="35">
        <f t="shared" si="20"/>
        <v>808.95555555555563</v>
      </c>
      <c r="E69" s="36">
        <f t="shared" si="21"/>
        <v>722.12037037037044</v>
      </c>
      <c r="F69" s="37">
        <f t="shared" si="22"/>
        <v>86.835185185185196</v>
      </c>
      <c r="G69" s="38">
        <f t="shared" si="30"/>
        <v>130.974074074074</v>
      </c>
      <c r="H69" s="39">
        <f t="shared" si="31"/>
        <v>2.1820931639443422</v>
      </c>
      <c r="J69" s="134">
        <v>816</v>
      </c>
      <c r="K69" s="28" t="s">
        <v>129</v>
      </c>
      <c r="L69" s="18"/>
      <c r="M69" s="18"/>
      <c r="N69" s="20">
        <f>'2017'!G69</f>
        <v>816</v>
      </c>
      <c r="O69" s="58">
        <f>AVERAGE('2017'!C70:G70)</f>
        <v>716.25</v>
      </c>
      <c r="P69" s="22">
        <f>'2018'!G69</f>
        <v>789</v>
      </c>
      <c r="Q69" s="51">
        <f>AVERAGE('2018'!C70:G70)</f>
        <v>702</v>
      </c>
      <c r="R69" s="60">
        <f>'2019'!E69</f>
        <v>763</v>
      </c>
      <c r="S69" s="60">
        <f>AVERAGE('2019'!C70:E70)</f>
        <v>672.33333333333337</v>
      </c>
      <c r="T69" s="92">
        <f>'2020'!E69</f>
        <v>788</v>
      </c>
      <c r="U69" s="92">
        <f>AVERAGE('2020'!E70)</f>
        <v>746</v>
      </c>
      <c r="V69" s="93">
        <f>'2021'!E69</f>
        <v>777</v>
      </c>
      <c r="W69" s="93">
        <f>AVERAGE('2021'!C70:E70)</f>
        <v>741.5</v>
      </c>
      <c r="X69" s="94">
        <f>'2022'!E69</f>
        <v>747</v>
      </c>
      <c r="Y69" s="94">
        <f>AVERAGE('2022'!C70:E70)</f>
        <v>745.5</v>
      </c>
      <c r="Z69" s="95">
        <f>'2023'!E69</f>
        <v>807</v>
      </c>
      <c r="AA69" s="95">
        <f>AVERAGE('2023'!D70:E70)</f>
        <v>701.5</v>
      </c>
      <c r="AB69" s="114">
        <f>'2024'!G71</f>
        <v>758</v>
      </c>
      <c r="AC69" s="114">
        <f>AVERAGE('2024'!D71,'2024'!G71)</f>
        <v>736</v>
      </c>
      <c r="AD69" s="116">
        <f>'2025'!G91</f>
        <v>782</v>
      </c>
      <c r="AE69" s="145">
        <f>AVERAGE('2025'!D92,'2025'!D91,'2025'!G92,'2025'!H92)</f>
        <v>738</v>
      </c>
      <c r="AF69" s="117"/>
      <c r="AG69" s="117"/>
    </row>
    <row r="70" spans="1:33" ht="18.75" x14ac:dyDescent="0.3">
      <c r="A70" s="28" t="s">
        <v>130</v>
      </c>
      <c r="B70" s="75"/>
      <c r="C70" s="34">
        <f t="shared" si="29"/>
        <v>668.46811944444426</v>
      </c>
      <c r="D70" s="35">
        <f t="shared" si="20"/>
        <v>751.93333333333339</v>
      </c>
      <c r="E70" s="36">
        <f t="shared" si="21"/>
        <v>618.6</v>
      </c>
      <c r="F70" s="37">
        <f t="shared" si="22"/>
        <v>133.33333333333337</v>
      </c>
      <c r="G70" s="38">
        <f t="shared" si="30"/>
        <v>234.49444444444441</v>
      </c>
      <c r="H70" s="39">
        <f t="shared" si="31"/>
        <v>3.3505514449253084</v>
      </c>
      <c r="J70" s="134">
        <v>773</v>
      </c>
      <c r="K70" s="28" t="s">
        <v>130</v>
      </c>
      <c r="L70" s="18"/>
      <c r="M70" s="18"/>
      <c r="N70" s="20">
        <f>'2017'!C71</f>
        <v>648</v>
      </c>
      <c r="O70" s="76">
        <v>648</v>
      </c>
      <c r="P70" s="22"/>
      <c r="Q70" s="51">
        <v>656</v>
      </c>
      <c r="R70" s="60"/>
      <c r="S70" s="60">
        <f>AVERAGE('2019'!C72)</f>
        <v>563</v>
      </c>
      <c r="T70" s="92"/>
      <c r="U70" s="92"/>
      <c r="V70" s="93"/>
      <c r="W70" s="93"/>
      <c r="X70" s="94"/>
      <c r="Y70" s="94">
        <f>AVERAGE('2022'!E72)</f>
        <v>637</v>
      </c>
      <c r="Z70" s="95">
        <f>'2023'!E71</f>
        <v>641</v>
      </c>
      <c r="AA70" s="95">
        <f>AVERAGE('2023'!D72:E72)</f>
        <v>589</v>
      </c>
      <c r="AB70" s="114">
        <f>'2024'!D75</f>
        <v>714</v>
      </c>
      <c r="AC70" s="114"/>
      <c r="AD70" s="116"/>
      <c r="AE70" s="145"/>
      <c r="AF70" s="117"/>
      <c r="AG70" s="117"/>
    </row>
    <row r="71" spans="1:33" ht="18.75" x14ac:dyDescent="0.3">
      <c r="A71" s="28" t="s">
        <v>131</v>
      </c>
      <c r="B71" s="75"/>
      <c r="C71" s="34">
        <f t="shared" si="29"/>
        <v>496.04153439153436</v>
      </c>
      <c r="D71" s="35">
        <f t="shared" si="20"/>
        <v>795.80000000000007</v>
      </c>
      <c r="E71" s="36">
        <f t="shared" si="21"/>
        <v>716</v>
      </c>
      <c r="F71" s="37">
        <f t="shared" si="22"/>
        <v>79.800000000000068</v>
      </c>
      <c r="G71" s="38">
        <f t="shared" si="30"/>
        <v>137.09444444444443</v>
      </c>
      <c r="H71" s="39">
        <f t="shared" si="31"/>
        <v>2.0053050397877983</v>
      </c>
      <c r="J71" s="108">
        <v>807</v>
      </c>
      <c r="K71" s="28" t="s">
        <v>131</v>
      </c>
      <c r="L71" s="18"/>
      <c r="M71" s="18"/>
      <c r="N71" s="20">
        <f>'2017'!C73</f>
        <v>692</v>
      </c>
      <c r="O71" s="77">
        <f>AVERAGE('2017'!C74:E74)</f>
        <v>655.5</v>
      </c>
      <c r="P71" s="22">
        <f>'2018'!C73</f>
        <v>755</v>
      </c>
      <c r="Q71" s="51">
        <v>755</v>
      </c>
      <c r="R71" s="60"/>
      <c r="S71" s="60">
        <f>AVERAGE('2019'!C74)</f>
        <v>731</v>
      </c>
      <c r="T71" s="92"/>
      <c r="U71" s="92"/>
      <c r="V71" s="93"/>
      <c r="W71" s="93"/>
      <c r="X71" s="94">
        <f>'2022'!E73</f>
        <v>747</v>
      </c>
      <c r="Y71" s="94">
        <f>AVERAGE('2022'!C74:E74)</f>
        <v>745.5</v>
      </c>
      <c r="Z71" s="95">
        <f>'2023'!E73</f>
        <v>807</v>
      </c>
      <c r="AA71" s="95">
        <f>'2023'!E74</f>
        <v>719</v>
      </c>
      <c r="AB71" s="114"/>
      <c r="AC71" s="114"/>
      <c r="AD71" s="116">
        <f>'2025'!D95</f>
        <v>754</v>
      </c>
      <c r="AE71" s="145">
        <f>'2025'!D96</f>
        <v>690</v>
      </c>
      <c r="AF71" s="117"/>
      <c r="AG71" s="117"/>
    </row>
    <row r="72" spans="1:33" ht="18.75" x14ac:dyDescent="0.3">
      <c r="A72" s="28" t="s">
        <v>148</v>
      </c>
      <c r="B72" s="75"/>
      <c r="C72" s="34">
        <f t="shared" si="29"/>
        <v>669.58237934904594</v>
      </c>
      <c r="D72" s="35">
        <f t="shared" si="20"/>
        <v>722.2</v>
      </c>
      <c r="E72" s="36">
        <f t="shared" si="21"/>
        <v>593.5</v>
      </c>
      <c r="F72" s="37">
        <f t="shared" si="22"/>
        <v>128.70000000000005</v>
      </c>
      <c r="G72" s="38">
        <f t="shared" si="30"/>
        <v>259.59444444444443</v>
      </c>
      <c r="H72" s="39">
        <f t="shared" si="31"/>
        <v>3.2341197822141545</v>
      </c>
      <c r="J72" s="108">
        <v>743</v>
      </c>
      <c r="K72" s="28" t="s">
        <v>148</v>
      </c>
      <c r="L72" s="18"/>
      <c r="M72" s="18"/>
      <c r="N72" s="20"/>
      <c r="O72" s="20"/>
      <c r="P72" s="22"/>
      <c r="Q72" s="51"/>
      <c r="R72" s="60"/>
      <c r="S72" s="60"/>
      <c r="T72" s="92"/>
      <c r="U72" s="92"/>
      <c r="V72" s="93"/>
      <c r="W72" s="93"/>
      <c r="X72" s="94">
        <f>'2022'!E75</f>
        <v>637</v>
      </c>
      <c r="Y72" s="94">
        <f>AVERAGE('2022'!E76)</f>
        <v>598</v>
      </c>
      <c r="Z72" s="95">
        <f>'2023'!E75</f>
        <v>641</v>
      </c>
      <c r="AA72" s="95">
        <v>589</v>
      </c>
      <c r="AB72" s="114"/>
      <c r="AC72" s="114"/>
      <c r="AD72" s="116"/>
      <c r="AE72" s="145"/>
      <c r="AF72" s="117"/>
      <c r="AG72" s="117"/>
    </row>
    <row r="73" spans="1:33" ht="18.75" x14ac:dyDescent="0.3">
      <c r="A73" s="28" t="s">
        <v>132</v>
      </c>
      <c r="B73" s="75"/>
      <c r="C73" s="34">
        <f t="shared" si="29"/>
        <v>568.15165534856123</v>
      </c>
      <c r="D73" s="35">
        <f t="shared" si="20"/>
        <v>749.04000000000008</v>
      </c>
      <c r="E73" s="36">
        <f t="shared" si="21"/>
        <v>657.25</v>
      </c>
      <c r="F73" s="37">
        <f t="shared" si="22"/>
        <v>91.790000000000077</v>
      </c>
      <c r="G73" s="38">
        <f t="shared" si="30"/>
        <v>195.84444444444443</v>
      </c>
      <c r="H73" s="39">
        <f t="shared" si="31"/>
        <v>2.3066033784727069</v>
      </c>
      <c r="J73" s="108">
        <v>754</v>
      </c>
      <c r="K73" s="28" t="s">
        <v>132</v>
      </c>
      <c r="L73" s="18"/>
      <c r="M73" s="18"/>
      <c r="N73" s="20"/>
      <c r="O73" s="74">
        <v>650</v>
      </c>
      <c r="P73" s="22"/>
      <c r="Q73" s="51"/>
      <c r="R73" s="91">
        <v>700</v>
      </c>
      <c r="S73" s="60">
        <f>AVERAGE('2019'!C78)</f>
        <v>679</v>
      </c>
      <c r="T73" s="92"/>
      <c r="U73" s="92"/>
      <c r="V73" s="93"/>
      <c r="W73" s="93"/>
      <c r="X73" s="94">
        <f>'2022'!E77</f>
        <v>747</v>
      </c>
      <c r="Y73" s="94"/>
      <c r="Z73" s="95">
        <f>'2023'!C77</f>
        <v>750</v>
      </c>
      <c r="AA73" s="95">
        <f>'2023'!E78</f>
        <v>620</v>
      </c>
      <c r="AB73" s="114">
        <f>'2024'!D79</f>
        <v>714</v>
      </c>
      <c r="AC73" s="114">
        <f>AVERAGE('2024'!D80)</f>
        <v>680</v>
      </c>
      <c r="AD73" s="116">
        <f>'2025'!D99</f>
        <v>735</v>
      </c>
      <c r="AE73" s="145"/>
      <c r="AF73" s="117"/>
      <c r="AG73" s="117"/>
    </row>
    <row r="74" spans="1:33" ht="18.75" x14ac:dyDescent="0.3">
      <c r="A74" s="28" t="s">
        <v>133</v>
      </c>
      <c r="B74" s="75"/>
      <c r="C74" s="34">
        <f t="shared" si="29"/>
        <v>615.04358268418844</v>
      </c>
      <c r="D74" s="35">
        <f t="shared" si="20"/>
        <v>841.44</v>
      </c>
      <c r="E74" s="36">
        <f t="shared" si="21"/>
        <v>720.92460317460325</v>
      </c>
      <c r="F74" s="37">
        <f t="shared" si="22"/>
        <v>120.51539682539681</v>
      </c>
      <c r="G74" s="38">
        <f t="shared" si="30"/>
        <v>132.16984126984119</v>
      </c>
      <c r="H74" s="39">
        <f t="shared" si="31"/>
        <v>3.0284477772681009</v>
      </c>
      <c r="J74" s="134">
        <v>852</v>
      </c>
      <c r="K74" s="28" t="s">
        <v>133</v>
      </c>
      <c r="L74" s="18"/>
      <c r="M74" s="18"/>
      <c r="N74" s="20"/>
      <c r="O74" s="20"/>
      <c r="P74" s="22">
        <f>'2018'!D79</f>
        <v>852</v>
      </c>
      <c r="Q74" s="51">
        <f>AVERAGE('2018'!C80:E80)</f>
        <v>736.33333333333337</v>
      </c>
      <c r="R74" s="60"/>
      <c r="S74" s="60"/>
      <c r="T74" s="92"/>
      <c r="U74" s="61">
        <v>700</v>
      </c>
      <c r="V74" s="93"/>
      <c r="W74" s="93"/>
      <c r="X74" s="94">
        <f>'2022'!E79</f>
        <v>788</v>
      </c>
      <c r="Y74" s="94">
        <f>AVERAGE('2022'!D80:E80)</f>
        <v>702.5</v>
      </c>
      <c r="Z74" s="95">
        <f>'2023'!E79</f>
        <v>780</v>
      </c>
      <c r="AA74" s="95">
        <f>AVERAGE('2023'!D80:E80)</f>
        <v>719</v>
      </c>
      <c r="AB74" s="114">
        <f>'2024'!E81</f>
        <v>771</v>
      </c>
      <c r="AC74" s="114">
        <f>AVERAGE('2024'!D81,'2024'!E82,'2024'!G81)</f>
        <v>716</v>
      </c>
      <c r="AD74" s="116">
        <f>'2025'!C101</f>
        <v>805</v>
      </c>
      <c r="AE74" s="145">
        <f>AVERAGE('2025'!C102,'2025'!D102,'2025'!F102,'2025'!F101,'2025'!G102,'2025'!H102,'2025'!H101)</f>
        <v>751.71428571428567</v>
      </c>
      <c r="AF74" s="117"/>
      <c r="AG74" s="117"/>
    </row>
    <row r="75" spans="1:33" ht="18.75" x14ac:dyDescent="0.3">
      <c r="A75" s="28" t="s">
        <v>134</v>
      </c>
      <c r="B75" s="75"/>
      <c r="C75" s="34">
        <f t="shared" si="29"/>
        <v>412.99340631684964</v>
      </c>
      <c r="D75" s="35">
        <f t="shared" si="20"/>
        <v>857.78888888888901</v>
      </c>
      <c r="E75" s="36">
        <f t="shared" si="21"/>
        <v>786.6583333333333</v>
      </c>
      <c r="F75" s="37">
        <f t="shared" si="22"/>
        <v>71.130555555555702</v>
      </c>
      <c r="G75" s="38">
        <f t="shared" si="30"/>
        <v>66.436111111111131</v>
      </c>
      <c r="H75" s="39">
        <f t="shared" si="31"/>
        <v>1.7874493927125528</v>
      </c>
      <c r="J75" s="134">
        <v>864</v>
      </c>
      <c r="K75" s="28" t="s">
        <v>134</v>
      </c>
      <c r="L75" s="18"/>
      <c r="M75" s="18"/>
      <c r="N75" s="20">
        <f>'2017'!D81</f>
        <v>840</v>
      </c>
      <c r="O75" s="20">
        <f>AVERAGE('2017'!D82:G82)</f>
        <v>759</v>
      </c>
      <c r="P75" s="22">
        <f>'2018'!G81</f>
        <v>848</v>
      </c>
      <c r="Q75" s="51">
        <f>AVERAGE('2018'!C82:G82)</f>
        <v>769.8</v>
      </c>
      <c r="R75" s="60">
        <f>'2019'!E81</f>
        <v>833</v>
      </c>
      <c r="S75" s="60">
        <f>AVERAGE('2019'!C82:E82)</f>
        <v>786.33333333333337</v>
      </c>
      <c r="T75" s="92">
        <f>AVERAGE('2020'!D81:E81)</f>
        <v>826.5</v>
      </c>
      <c r="U75" s="92">
        <f>AVERAGE('2020'!D82:E82)</f>
        <v>811</v>
      </c>
      <c r="V75" s="87">
        <v>815</v>
      </c>
      <c r="W75" s="93">
        <f>AVERAGE('2021'!C82:D82)</f>
        <v>791</v>
      </c>
      <c r="X75" s="94">
        <f>'2022'!E81</f>
        <v>816</v>
      </c>
      <c r="Y75" s="94">
        <f>AVERAGE('2022'!C82:E82)</f>
        <v>786.66666666666663</v>
      </c>
      <c r="Z75" s="95">
        <f>'2023'!E81</f>
        <v>817</v>
      </c>
      <c r="AA75" s="95">
        <f>AVERAGE('2023'!C82:E82)</f>
        <v>777</v>
      </c>
      <c r="AB75" s="114">
        <f>'2024'!F83</f>
        <v>839</v>
      </c>
      <c r="AC75" s="143">
        <f>AVERAGE('2024'!C83,'2024'!C84,'2024'!D84,'2024'!D83,'2024'!E83,'2024'!F84,'2024'!G84,'2024'!G83)</f>
        <v>797.125</v>
      </c>
      <c r="AD75" s="116">
        <f>'2025'!D103</f>
        <v>862</v>
      </c>
      <c r="AE75" s="145">
        <f>AVERAGE('2025'!C104,'2025'!D104,'2025'!G104,'2025'!H104)</f>
        <v>802</v>
      </c>
      <c r="AF75" s="117"/>
      <c r="AG75" s="117"/>
    </row>
    <row r="76" spans="1:33" ht="18.75" x14ac:dyDescent="0.3">
      <c r="A76" s="28" t="s">
        <v>135</v>
      </c>
      <c r="B76" s="75"/>
      <c r="C76" s="34">
        <f t="shared" si="29"/>
        <v>641.28188148148149</v>
      </c>
      <c r="D76" s="35">
        <f t="shared" si="20"/>
        <v>790.33333333333348</v>
      </c>
      <c r="E76" s="36">
        <f t="shared" si="21"/>
        <v>665.33333333333337</v>
      </c>
      <c r="F76" s="37">
        <f t="shared" si="22"/>
        <v>125.00000000000011</v>
      </c>
      <c r="G76" s="38">
        <f t="shared" si="30"/>
        <v>187.76111111111106</v>
      </c>
      <c r="H76" s="39">
        <f t="shared" si="31"/>
        <v>3.1411419796174789</v>
      </c>
      <c r="J76" s="134">
        <v>808</v>
      </c>
      <c r="K76" s="28" t="s">
        <v>135</v>
      </c>
      <c r="L76" s="18"/>
      <c r="M76" s="18"/>
      <c r="N76" s="20"/>
      <c r="O76" s="20"/>
      <c r="P76" s="22">
        <f>'2018'!G83</f>
        <v>597</v>
      </c>
      <c r="Q76" s="51">
        <v>597</v>
      </c>
      <c r="R76" s="60"/>
      <c r="S76" s="60"/>
      <c r="T76" s="92"/>
      <c r="U76" s="92"/>
      <c r="V76" s="93"/>
      <c r="W76" s="93"/>
      <c r="X76" s="94">
        <f>'2022'!E83</f>
        <v>788</v>
      </c>
      <c r="Y76" s="94"/>
      <c r="Z76" s="95"/>
      <c r="AA76" s="95">
        <f>'2023'!D84</f>
        <v>670</v>
      </c>
      <c r="AB76" s="114"/>
      <c r="AC76" s="114"/>
      <c r="AD76" s="116">
        <f>'2025'!D105</f>
        <v>774</v>
      </c>
      <c r="AE76" s="145">
        <f>'2025'!D106</f>
        <v>729</v>
      </c>
      <c r="AF76" s="117"/>
      <c r="AG76" s="117"/>
    </row>
    <row r="77" spans="1:33" ht="18.75" x14ac:dyDescent="0.3">
      <c r="A77" s="28" t="s">
        <v>136</v>
      </c>
      <c r="B77" s="75"/>
      <c r="C77" s="34">
        <f t="shared" si="29"/>
        <v>625.30622243821642</v>
      </c>
      <c r="D77" s="35">
        <f t="shared" si="20"/>
        <v>830.16000000000008</v>
      </c>
      <c r="E77" s="36">
        <f t="shared" si="21"/>
        <v>706.7</v>
      </c>
      <c r="F77" s="37">
        <f t="shared" si="22"/>
        <v>123.46000000000004</v>
      </c>
      <c r="G77" s="38">
        <f t="shared" si="30"/>
        <v>146.39444444444439</v>
      </c>
      <c r="H77" s="39">
        <f t="shared" si="31"/>
        <v>3.1024431104285894</v>
      </c>
      <c r="J77" s="108">
        <v>848</v>
      </c>
      <c r="K77" s="28" t="s">
        <v>136</v>
      </c>
      <c r="L77" s="18"/>
      <c r="M77" s="18"/>
      <c r="N77" s="20">
        <f>'2017'!F85</f>
        <v>741</v>
      </c>
      <c r="O77" s="20">
        <f>'2017'!F86</f>
        <v>700</v>
      </c>
      <c r="P77" s="22">
        <f>'2018'!D85</f>
        <v>719</v>
      </c>
      <c r="Q77" s="51">
        <v>719</v>
      </c>
      <c r="R77" s="91">
        <v>800</v>
      </c>
      <c r="S77" s="60">
        <f>AVERAGE('2019'!C86:D86)</f>
        <v>646.5</v>
      </c>
      <c r="T77" s="92"/>
      <c r="U77" s="92"/>
      <c r="V77" s="93">
        <f>'2021'!D85</f>
        <v>718</v>
      </c>
      <c r="W77" s="93">
        <f>AVERAGE('2021'!D86)</f>
        <v>712</v>
      </c>
      <c r="X77" s="94">
        <f>'2022'!E85</f>
        <v>816</v>
      </c>
      <c r="Y77" s="94">
        <f>AVERAGE('2022'!E86)</f>
        <v>756</v>
      </c>
      <c r="Z77" s="95"/>
      <c r="AA77" s="95"/>
      <c r="AB77" s="114"/>
      <c r="AC77" s="114"/>
      <c r="AD77" s="116"/>
      <c r="AE77" s="145"/>
      <c r="AF77" s="117"/>
      <c r="AG77" s="117"/>
    </row>
    <row r="78" spans="1:33" ht="18.75" x14ac:dyDescent="0.3">
      <c r="A78" s="28" t="s">
        <v>149</v>
      </c>
      <c r="B78" s="75"/>
      <c r="C78" s="34">
        <f t="shared" si="29"/>
        <v>573.00882532592721</v>
      </c>
      <c r="D78" s="35">
        <f t="shared" si="20"/>
        <v>779.85000000000014</v>
      </c>
      <c r="E78" s="36">
        <f t="shared" si="21"/>
        <v>682.83333333333337</v>
      </c>
      <c r="F78" s="37">
        <f t="shared" si="22"/>
        <v>97.016666666666765</v>
      </c>
      <c r="G78" s="38">
        <f t="shared" si="30"/>
        <v>170.26111111111106</v>
      </c>
      <c r="H78" s="39">
        <f t="shared" si="31"/>
        <v>2.4379449951137793</v>
      </c>
      <c r="J78" s="108">
        <v>788</v>
      </c>
      <c r="K78" s="28" t="s">
        <v>149</v>
      </c>
      <c r="L78" s="18"/>
      <c r="M78" s="57"/>
      <c r="N78" s="20">
        <f>'2017'!D87</f>
        <v>734</v>
      </c>
      <c r="O78" s="58">
        <f>'2017'!D88</f>
        <v>678</v>
      </c>
      <c r="P78" s="22">
        <f>'2018'!C87</f>
        <v>747</v>
      </c>
      <c r="Q78" s="51">
        <f>AVERAGE('2018'!C88:D88)</f>
        <v>679.5</v>
      </c>
      <c r="R78" s="60"/>
      <c r="S78" s="60"/>
      <c r="T78" s="92"/>
      <c r="U78" s="92"/>
      <c r="V78" s="87">
        <v>720</v>
      </c>
      <c r="W78" s="93">
        <f>AVERAGE('2021'!D88)</f>
        <v>691</v>
      </c>
      <c r="X78" s="94">
        <f>'2022'!E87</f>
        <v>788</v>
      </c>
      <c r="Y78" s="94"/>
      <c r="Z78" s="95"/>
      <c r="AA78" s="95"/>
      <c r="AB78" s="114"/>
      <c r="AC78" s="114"/>
      <c r="AD78" s="116"/>
      <c r="AE78" s="145"/>
      <c r="AF78" s="117"/>
      <c r="AG78" s="117"/>
    </row>
    <row r="79" spans="1:33" ht="18.75" x14ac:dyDescent="0.3">
      <c r="A79" s="28" t="s">
        <v>137</v>
      </c>
      <c r="B79" s="75"/>
      <c r="C79" s="34">
        <f t="shared" si="29"/>
        <v>621.42356386894051</v>
      </c>
      <c r="D79" s="35">
        <f t="shared" si="20"/>
        <v>816.92000000000007</v>
      </c>
      <c r="E79" s="36">
        <f t="shared" si="21"/>
        <v>697.16666666666663</v>
      </c>
      <c r="F79" s="37">
        <f t="shared" si="22"/>
        <v>119.75333333333344</v>
      </c>
      <c r="G79" s="38">
        <f t="shared" si="30"/>
        <v>155.92777777777781</v>
      </c>
      <c r="H79" s="39">
        <f t="shared" si="31"/>
        <v>3.0092977802596677</v>
      </c>
      <c r="J79" s="108">
        <v>835</v>
      </c>
      <c r="K79" s="28" t="s">
        <v>137</v>
      </c>
      <c r="L79" s="18"/>
      <c r="M79" s="57"/>
      <c r="N79" s="20">
        <f>'2017'!D89</f>
        <v>770</v>
      </c>
      <c r="O79" s="58">
        <f>AVERAGE('2017'!C90:E90)</f>
        <v>691.66666666666663</v>
      </c>
      <c r="P79" s="22">
        <f>'2018'!D89</f>
        <v>734</v>
      </c>
      <c r="Q79" s="51">
        <f>'2018'!D90</f>
        <v>700</v>
      </c>
      <c r="R79" s="60">
        <f>'2019'!D89</f>
        <v>727</v>
      </c>
      <c r="S79" s="60">
        <f>AVERAGE('2019'!D90)</f>
        <v>676</v>
      </c>
      <c r="T79" s="92"/>
      <c r="U79" s="92"/>
      <c r="V79" s="93"/>
      <c r="W79" s="93"/>
      <c r="X79" s="94">
        <f>'2022'!E89</f>
        <v>771</v>
      </c>
      <c r="Y79" s="94"/>
      <c r="Z79" s="95"/>
      <c r="AA79" s="95"/>
      <c r="AB79" s="114">
        <f>'2024'!G91</f>
        <v>721</v>
      </c>
      <c r="AC79" s="114">
        <f>'2024'!G91</f>
        <v>721</v>
      </c>
      <c r="AD79" s="116"/>
      <c r="AE79" s="145"/>
      <c r="AF79" s="117"/>
      <c r="AG79" s="117"/>
    </row>
    <row r="80" spans="1:33" ht="16.5" x14ac:dyDescent="0.25">
      <c r="A80" s="7"/>
      <c r="B80" s="8"/>
      <c r="C80" s="8"/>
      <c r="T80" s="104"/>
      <c r="U80" s="104"/>
      <c r="V80" s="104"/>
      <c r="W80" s="104"/>
      <c r="X80" s="104"/>
      <c r="Y80" s="104"/>
      <c r="Z80" s="104"/>
      <c r="AA80" s="104"/>
    </row>
    <row r="81" spans="1:3" ht="16.5" x14ac:dyDescent="0.25">
      <c r="A81" s="7" t="s">
        <v>17</v>
      </c>
      <c r="B81" s="8"/>
      <c r="C81" s="8"/>
    </row>
    <row r="82" spans="1:3" ht="16.5" x14ac:dyDescent="0.25">
      <c r="A82" s="7" t="s">
        <v>45</v>
      </c>
      <c r="B82" s="8"/>
      <c r="C82" s="8"/>
    </row>
    <row r="83" spans="1:3" ht="16.5" x14ac:dyDescent="0.25">
      <c r="A83" s="7" t="s">
        <v>46</v>
      </c>
      <c r="B83" s="8"/>
      <c r="C83" s="8"/>
    </row>
    <row r="84" spans="1:3" ht="16.5" x14ac:dyDescent="0.25">
      <c r="A84" s="7"/>
      <c r="B84" s="8"/>
      <c r="C84" s="8"/>
    </row>
    <row r="85" spans="1:3" x14ac:dyDescent="0.25">
      <c r="A85" s="15"/>
      <c r="B85" s="16"/>
      <c r="C85" s="16"/>
    </row>
    <row r="86" spans="1:3" x14ac:dyDescent="0.25">
      <c r="A86" s="15"/>
      <c r="B86" s="16"/>
      <c r="C86" s="16"/>
    </row>
    <row r="87" spans="1:3" x14ac:dyDescent="0.25">
      <c r="A87" s="15"/>
      <c r="B87" s="16"/>
      <c r="C87" s="16"/>
    </row>
    <row r="88" spans="1:3" x14ac:dyDescent="0.25">
      <c r="A88" s="15"/>
      <c r="B88" s="16"/>
      <c r="C88" s="16"/>
    </row>
    <row r="89" spans="1:3" x14ac:dyDescent="0.25">
      <c r="A89" s="15"/>
      <c r="B89" s="16"/>
      <c r="C89" s="16"/>
    </row>
    <row r="90" spans="1:3" x14ac:dyDescent="0.25">
      <c r="A90" s="15"/>
      <c r="B90" s="16"/>
      <c r="C90" s="16"/>
    </row>
    <row r="91" spans="1:3" x14ac:dyDescent="0.25">
      <c r="A91" s="15"/>
      <c r="B91" s="16"/>
      <c r="C91" s="16"/>
    </row>
    <row r="92" spans="1:3" x14ac:dyDescent="0.25">
      <c r="A92" s="15"/>
      <c r="B92" s="16"/>
      <c r="C92" s="16"/>
    </row>
    <row r="93" spans="1:3" ht="16.5" x14ac:dyDescent="0.25">
      <c r="A93" s="7"/>
      <c r="B93" s="8"/>
      <c r="C93" s="8"/>
    </row>
    <row r="94" spans="1:3" x14ac:dyDescent="0.25">
      <c r="A94" s="15"/>
      <c r="B94" s="16"/>
      <c r="C94" s="16"/>
    </row>
    <row r="95" spans="1:3" x14ac:dyDescent="0.25">
      <c r="A95" s="15"/>
      <c r="B95" s="16"/>
      <c r="C95" s="16"/>
    </row>
    <row r="96" spans="1:3" x14ac:dyDescent="0.25">
      <c r="A96" s="15"/>
      <c r="B96" s="16"/>
      <c r="C96" s="16"/>
    </row>
  </sheetData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A909-CD19-4BBF-A29F-E5B4B99EB20C}">
  <dimension ref="A1:H114"/>
  <sheetViews>
    <sheetView workbookViewId="0">
      <selection activeCell="Y66" sqref="Y66"/>
    </sheetView>
  </sheetViews>
  <sheetFormatPr defaultRowHeight="15" x14ac:dyDescent="0.25"/>
  <cols>
    <col min="1" max="2" width="11" style="79" customWidth="1"/>
    <col min="3" max="3" width="22.5703125" style="79" customWidth="1"/>
    <col min="4" max="4" width="23.7109375" style="79" bestFit="1" customWidth="1"/>
    <col min="5" max="5" width="17.5703125" style="79" customWidth="1"/>
    <col min="6" max="6" width="20.140625" style="79" customWidth="1"/>
    <col min="7" max="7" width="23.7109375" style="79" customWidth="1"/>
    <col min="8" max="8" width="28.7109375" style="79" bestFit="1" customWidth="1"/>
    <col min="9" max="16" width="25" style="79" customWidth="1"/>
    <col min="17" max="16384" width="9.140625" style="79"/>
  </cols>
  <sheetData>
    <row r="1" spans="1:8" x14ac:dyDescent="0.25">
      <c r="C1" s="79" t="s">
        <v>73</v>
      </c>
    </row>
    <row r="2" spans="1:8" x14ac:dyDescent="0.25">
      <c r="C2" s="79" t="s">
        <v>207</v>
      </c>
      <c r="D2" s="79" t="s">
        <v>208</v>
      </c>
      <c r="E2" s="79" t="s">
        <v>206</v>
      </c>
      <c r="F2" s="79" t="s">
        <v>201</v>
      </c>
      <c r="H2" s="79" t="s">
        <v>203</v>
      </c>
    </row>
    <row r="3" spans="1:8" x14ac:dyDescent="0.25">
      <c r="A3" s="82" t="s">
        <v>105</v>
      </c>
      <c r="B3" s="81" t="s">
        <v>74</v>
      </c>
      <c r="C3" s="127"/>
      <c r="D3" s="138">
        <v>780</v>
      </c>
      <c r="E3" s="127"/>
      <c r="F3" s="125"/>
      <c r="G3" s="138"/>
      <c r="H3" s="125"/>
    </row>
    <row r="4" spans="1:8" x14ac:dyDescent="0.25">
      <c r="A4" s="80"/>
      <c r="B4" s="81" t="s">
        <v>44</v>
      </c>
      <c r="C4" s="128"/>
      <c r="D4" s="139"/>
      <c r="E4" s="128"/>
      <c r="F4" s="125"/>
      <c r="G4" s="138"/>
      <c r="H4" s="125"/>
    </row>
    <row r="5" spans="1:8" x14ac:dyDescent="0.25">
      <c r="A5" s="82" t="s">
        <v>175</v>
      </c>
      <c r="B5" s="81" t="s">
        <v>74</v>
      </c>
      <c r="C5" s="127"/>
      <c r="D5" s="138"/>
      <c r="E5" s="127"/>
      <c r="F5" s="125"/>
      <c r="G5" s="138"/>
      <c r="H5" s="125"/>
    </row>
    <row r="6" spans="1:8" x14ac:dyDescent="0.25">
      <c r="A6" s="80"/>
      <c r="B6" s="81" t="s">
        <v>44</v>
      </c>
      <c r="C6" s="128"/>
      <c r="D6" s="139"/>
      <c r="E6" s="128"/>
      <c r="F6" s="125"/>
      <c r="G6" s="138"/>
      <c r="H6" s="125"/>
    </row>
    <row r="7" spans="1:8" x14ac:dyDescent="0.25">
      <c r="A7" s="82" t="s">
        <v>176</v>
      </c>
      <c r="B7" s="81" t="s">
        <v>74</v>
      </c>
      <c r="C7" s="128"/>
      <c r="D7" s="139"/>
      <c r="E7" s="128"/>
      <c r="F7" s="125"/>
      <c r="G7" s="138"/>
      <c r="H7" s="125"/>
    </row>
    <row r="8" spans="1:8" x14ac:dyDescent="0.25">
      <c r="A8" s="80"/>
      <c r="B8" s="81" t="s">
        <v>44</v>
      </c>
      <c r="C8" s="128"/>
      <c r="D8" s="139"/>
      <c r="E8" s="128"/>
      <c r="F8" s="125"/>
      <c r="G8" s="138"/>
      <c r="H8" s="125"/>
    </row>
    <row r="9" spans="1:8" x14ac:dyDescent="0.25">
      <c r="A9" s="82" t="s">
        <v>179</v>
      </c>
      <c r="B9" s="81" t="s">
        <v>74</v>
      </c>
      <c r="C9" s="128"/>
      <c r="D9" s="139"/>
      <c r="E9" s="128"/>
      <c r="F9" s="125"/>
      <c r="G9" s="138"/>
      <c r="H9" s="125"/>
    </row>
    <row r="10" spans="1:8" x14ac:dyDescent="0.25">
      <c r="A10" s="80"/>
      <c r="B10" s="81" t="s">
        <v>44</v>
      </c>
      <c r="C10" s="128"/>
      <c r="D10" s="139"/>
      <c r="E10" s="128"/>
      <c r="F10" s="125"/>
      <c r="G10" s="138"/>
      <c r="H10" s="125"/>
    </row>
    <row r="11" spans="1:8" x14ac:dyDescent="0.25">
      <c r="A11" s="82" t="s">
        <v>180</v>
      </c>
      <c r="B11" s="81" t="s">
        <v>74</v>
      </c>
      <c r="C11" s="128"/>
      <c r="D11" s="139"/>
      <c r="E11" s="128"/>
      <c r="F11" s="125"/>
      <c r="G11" s="138"/>
      <c r="H11" s="125"/>
    </row>
    <row r="12" spans="1:8" x14ac:dyDescent="0.25">
      <c r="A12" s="80"/>
      <c r="B12" s="81" t="s">
        <v>44</v>
      </c>
      <c r="C12" s="128"/>
      <c r="D12" s="139"/>
      <c r="E12" s="128"/>
      <c r="F12" s="125"/>
      <c r="G12" s="138"/>
      <c r="H12" s="125"/>
    </row>
    <row r="13" spans="1:8" x14ac:dyDescent="0.25">
      <c r="A13" s="82" t="s">
        <v>163</v>
      </c>
      <c r="B13" s="81" t="s">
        <v>74</v>
      </c>
      <c r="C13" s="128"/>
      <c r="D13" s="139">
        <v>794</v>
      </c>
      <c r="E13" s="128"/>
      <c r="F13" s="125"/>
      <c r="G13" s="138"/>
      <c r="H13" s="125"/>
    </row>
    <row r="14" spans="1:8" x14ac:dyDescent="0.25">
      <c r="A14" s="80"/>
      <c r="B14" s="81" t="s">
        <v>44</v>
      </c>
      <c r="C14" s="128"/>
      <c r="D14" s="139"/>
      <c r="E14" s="128"/>
      <c r="F14" s="125"/>
      <c r="G14" s="138"/>
      <c r="H14" s="125"/>
    </row>
    <row r="15" spans="1:8" x14ac:dyDescent="0.25">
      <c r="A15" s="82" t="s">
        <v>162</v>
      </c>
      <c r="B15" s="81" t="s">
        <v>74</v>
      </c>
      <c r="C15" s="127"/>
      <c r="D15" s="138">
        <v>793</v>
      </c>
      <c r="E15" s="127"/>
      <c r="F15" s="125"/>
      <c r="G15" s="138"/>
      <c r="H15" s="125"/>
    </row>
    <row r="16" spans="1:8" x14ac:dyDescent="0.25">
      <c r="A16" s="80"/>
      <c r="B16" s="81" t="s">
        <v>44</v>
      </c>
      <c r="C16" s="127"/>
      <c r="D16" s="138">
        <v>793</v>
      </c>
      <c r="E16" s="127"/>
      <c r="F16" s="125"/>
      <c r="G16" s="138"/>
      <c r="H16" s="125"/>
    </row>
    <row r="17" spans="1:8" x14ac:dyDescent="0.25">
      <c r="A17" s="82" t="s">
        <v>139</v>
      </c>
      <c r="B17" s="81" t="s">
        <v>74</v>
      </c>
      <c r="C17" s="127"/>
      <c r="D17" s="138"/>
      <c r="E17" s="127"/>
      <c r="F17" s="125"/>
      <c r="G17" s="138"/>
      <c r="H17" s="125"/>
    </row>
    <row r="18" spans="1:8" x14ac:dyDescent="0.25">
      <c r="A18" s="80"/>
      <c r="B18" s="81" t="s">
        <v>44</v>
      </c>
      <c r="C18" s="127"/>
      <c r="D18" s="138"/>
      <c r="E18" s="127"/>
      <c r="F18" s="125"/>
      <c r="G18" s="138"/>
      <c r="H18" s="125"/>
    </row>
    <row r="19" spans="1:8" x14ac:dyDescent="0.25">
      <c r="A19" s="82" t="s">
        <v>177</v>
      </c>
      <c r="B19" s="81" t="s">
        <v>74</v>
      </c>
      <c r="C19" s="127"/>
      <c r="D19" s="138"/>
      <c r="E19" s="127"/>
      <c r="F19" s="125"/>
      <c r="G19" s="138"/>
      <c r="H19" s="125"/>
    </row>
    <row r="20" spans="1:8" x14ac:dyDescent="0.25">
      <c r="A20" s="80"/>
      <c r="B20" s="81" t="s">
        <v>44</v>
      </c>
      <c r="C20" s="127"/>
      <c r="D20" s="138"/>
      <c r="E20" s="127"/>
      <c r="F20" s="125"/>
      <c r="G20" s="138"/>
      <c r="H20" s="125"/>
    </row>
    <row r="21" spans="1:8" x14ac:dyDescent="0.25">
      <c r="A21" s="82" t="s">
        <v>178</v>
      </c>
      <c r="B21" s="81" t="s">
        <v>74</v>
      </c>
      <c r="C21" s="127"/>
      <c r="D21" s="138">
        <v>805</v>
      </c>
      <c r="E21" s="127"/>
      <c r="F21" s="125"/>
      <c r="G21" s="138"/>
      <c r="H21" s="125"/>
    </row>
    <row r="22" spans="1:8" x14ac:dyDescent="0.25">
      <c r="A22" s="80"/>
      <c r="B22" s="81" t="s">
        <v>44</v>
      </c>
      <c r="C22" s="127"/>
      <c r="D22" s="138"/>
      <c r="E22" s="127"/>
      <c r="F22" s="125"/>
      <c r="G22" s="138"/>
      <c r="H22" s="125"/>
    </row>
    <row r="23" spans="1:8" x14ac:dyDescent="0.25">
      <c r="A23" s="82" t="s">
        <v>181</v>
      </c>
      <c r="B23" s="81" t="s">
        <v>74</v>
      </c>
      <c r="C23" s="127"/>
      <c r="D23" s="138"/>
      <c r="E23" s="127"/>
      <c r="F23" s="125"/>
      <c r="G23" s="138"/>
      <c r="H23" s="125"/>
    </row>
    <row r="24" spans="1:8" x14ac:dyDescent="0.25">
      <c r="A24" s="80"/>
      <c r="B24" s="81" t="s">
        <v>44</v>
      </c>
      <c r="C24" s="127"/>
      <c r="D24" s="138"/>
      <c r="E24" s="127"/>
      <c r="F24" s="125"/>
      <c r="G24" s="138"/>
      <c r="H24" s="125"/>
    </row>
    <row r="25" spans="1:8" x14ac:dyDescent="0.25">
      <c r="A25" s="82" t="s">
        <v>182</v>
      </c>
      <c r="B25" s="81" t="s">
        <v>74</v>
      </c>
      <c r="C25" s="127"/>
      <c r="D25" s="138"/>
      <c r="E25" s="127"/>
      <c r="F25" s="125"/>
      <c r="G25" s="138"/>
      <c r="H25" s="125"/>
    </row>
    <row r="26" spans="1:8" x14ac:dyDescent="0.25">
      <c r="A26" s="80"/>
      <c r="B26" s="81" t="s">
        <v>44</v>
      </c>
      <c r="C26" s="127"/>
      <c r="D26" s="138"/>
      <c r="E26" s="127"/>
      <c r="F26" s="125"/>
      <c r="G26" s="138"/>
      <c r="H26" s="125"/>
    </row>
    <row r="27" spans="1:8" x14ac:dyDescent="0.25">
      <c r="A27" s="82" t="s">
        <v>140</v>
      </c>
      <c r="B27" s="81" t="s">
        <v>74</v>
      </c>
      <c r="C27" s="127"/>
      <c r="D27" s="138"/>
      <c r="E27" s="127"/>
      <c r="F27" s="125"/>
      <c r="G27" s="138"/>
      <c r="H27" s="125"/>
    </row>
    <row r="28" spans="1:8" x14ac:dyDescent="0.25">
      <c r="A28" s="80"/>
      <c r="B28" s="81" t="s">
        <v>44</v>
      </c>
      <c r="C28" s="127"/>
      <c r="D28" s="138"/>
      <c r="E28" s="127"/>
      <c r="F28" s="125"/>
      <c r="G28" s="138"/>
      <c r="H28" s="125"/>
    </row>
    <row r="29" spans="1:8" x14ac:dyDescent="0.25">
      <c r="A29" s="82" t="s">
        <v>109</v>
      </c>
      <c r="B29" s="81" t="s">
        <v>74</v>
      </c>
      <c r="C29" s="127"/>
      <c r="D29" s="138"/>
      <c r="E29" s="127"/>
      <c r="F29" s="125"/>
      <c r="G29" s="138"/>
      <c r="H29" s="125"/>
    </row>
    <row r="30" spans="1:8" x14ac:dyDescent="0.25">
      <c r="A30" s="80"/>
      <c r="B30" s="81" t="s">
        <v>44</v>
      </c>
      <c r="C30" s="127"/>
      <c r="D30" s="138"/>
      <c r="E30" s="127"/>
      <c r="F30" s="125"/>
      <c r="G30" s="138"/>
      <c r="H30" s="125"/>
    </row>
    <row r="31" spans="1:8" x14ac:dyDescent="0.25">
      <c r="A31" s="82" t="s">
        <v>141</v>
      </c>
      <c r="B31" s="81" t="s">
        <v>74</v>
      </c>
      <c r="C31" s="127"/>
      <c r="D31" s="138"/>
      <c r="E31" s="127"/>
      <c r="F31" s="125"/>
      <c r="G31" s="138"/>
      <c r="H31" s="125"/>
    </row>
    <row r="32" spans="1:8" x14ac:dyDescent="0.25">
      <c r="A32" s="82"/>
      <c r="B32" s="81" t="s">
        <v>44</v>
      </c>
      <c r="C32" s="127"/>
      <c r="D32" s="138"/>
      <c r="E32" s="127"/>
      <c r="F32" s="125"/>
      <c r="G32" s="138"/>
      <c r="H32" s="125"/>
    </row>
    <row r="33" spans="1:8" x14ac:dyDescent="0.25">
      <c r="A33" s="82" t="s">
        <v>198</v>
      </c>
      <c r="B33" s="81" t="s">
        <v>74</v>
      </c>
      <c r="C33" s="127"/>
      <c r="D33" s="138"/>
      <c r="E33" s="127"/>
      <c r="F33" s="125"/>
      <c r="G33" s="138"/>
      <c r="H33" s="125"/>
    </row>
    <row r="34" spans="1:8" x14ac:dyDescent="0.25">
      <c r="A34" s="82"/>
      <c r="B34" s="81" t="s">
        <v>44</v>
      </c>
      <c r="C34" s="127"/>
      <c r="D34" s="138"/>
      <c r="E34" s="127"/>
      <c r="F34" s="125"/>
      <c r="G34" s="138"/>
      <c r="H34" s="125"/>
    </row>
    <row r="35" spans="1:8" x14ac:dyDescent="0.25">
      <c r="A35" s="82" t="s">
        <v>183</v>
      </c>
      <c r="B35" s="81" t="s">
        <v>74</v>
      </c>
      <c r="C35" s="127"/>
      <c r="D35" s="138"/>
      <c r="E35" s="127"/>
      <c r="F35" s="125"/>
      <c r="G35" s="138"/>
      <c r="H35" s="125"/>
    </row>
    <row r="36" spans="1:8" x14ac:dyDescent="0.25">
      <c r="A36" s="82"/>
      <c r="B36" s="81" t="s">
        <v>44</v>
      </c>
      <c r="C36" s="127"/>
      <c r="D36" s="138"/>
      <c r="E36" s="127"/>
      <c r="F36" s="125"/>
      <c r="G36" s="138"/>
      <c r="H36" s="125"/>
    </row>
    <row r="37" spans="1:8" x14ac:dyDescent="0.25">
      <c r="A37" s="82" t="s">
        <v>142</v>
      </c>
      <c r="B37" s="81" t="s">
        <v>74</v>
      </c>
      <c r="C37" s="127"/>
      <c r="D37" s="138"/>
      <c r="E37" s="127"/>
      <c r="F37" s="125"/>
      <c r="G37" s="138"/>
      <c r="H37" s="125"/>
    </row>
    <row r="38" spans="1:8" x14ac:dyDescent="0.25">
      <c r="A38" s="82"/>
      <c r="B38" s="81" t="s">
        <v>44</v>
      </c>
      <c r="C38" s="127"/>
      <c r="D38" s="138"/>
      <c r="E38" s="127"/>
      <c r="F38" s="125"/>
      <c r="G38" s="138"/>
      <c r="H38" s="125"/>
    </row>
    <row r="39" spans="1:8" x14ac:dyDescent="0.25">
      <c r="A39" s="82" t="s">
        <v>143</v>
      </c>
      <c r="B39" s="81" t="s">
        <v>74</v>
      </c>
      <c r="C39" s="127"/>
      <c r="D39" s="138"/>
      <c r="E39" s="127"/>
      <c r="F39" s="125"/>
      <c r="G39" s="138"/>
      <c r="H39" s="125"/>
    </row>
    <row r="40" spans="1:8" x14ac:dyDescent="0.25">
      <c r="A40" s="80"/>
      <c r="B40" s="81" t="s">
        <v>44</v>
      </c>
      <c r="C40" s="127"/>
      <c r="D40" s="138"/>
      <c r="E40" s="127"/>
      <c r="F40" s="125"/>
      <c r="G40" s="138"/>
      <c r="H40" s="125"/>
    </row>
    <row r="41" spans="1:8" x14ac:dyDescent="0.25">
      <c r="A41" s="82" t="s">
        <v>187</v>
      </c>
      <c r="B41" s="81" t="s">
        <v>74</v>
      </c>
      <c r="C41" s="127"/>
      <c r="D41" s="138"/>
      <c r="E41" s="127"/>
      <c r="F41" s="125"/>
      <c r="G41" s="138"/>
      <c r="H41" s="125"/>
    </row>
    <row r="42" spans="1:8" x14ac:dyDescent="0.25">
      <c r="A42" s="80"/>
      <c r="B42" s="81" t="s">
        <v>44</v>
      </c>
      <c r="C42" s="127"/>
      <c r="D42" s="138"/>
      <c r="E42" s="127"/>
      <c r="F42" s="125"/>
      <c r="G42" s="138"/>
      <c r="H42" s="125"/>
    </row>
    <row r="43" spans="1:8" x14ac:dyDescent="0.25">
      <c r="A43" s="82" t="s">
        <v>205</v>
      </c>
      <c r="B43" s="81" t="s">
        <v>74</v>
      </c>
      <c r="C43" s="127"/>
      <c r="D43" s="138"/>
      <c r="E43" s="127"/>
      <c r="F43" s="125"/>
      <c r="G43" s="138"/>
      <c r="H43" s="125"/>
    </row>
    <row r="44" spans="1:8" x14ac:dyDescent="0.25">
      <c r="A44" s="80"/>
      <c r="B44" s="81" t="s">
        <v>44</v>
      </c>
      <c r="C44" s="127"/>
      <c r="D44" s="138"/>
      <c r="E44" s="127"/>
      <c r="F44" s="125"/>
      <c r="G44" s="138"/>
      <c r="H44" s="125"/>
    </row>
    <row r="45" spans="1:8" x14ac:dyDescent="0.25">
      <c r="A45" s="82" t="s">
        <v>144</v>
      </c>
      <c r="B45" s="81" t="s">
        <v>74</v>
      </c>
      <c r="C45" s="127"/>
      <c r="D45" s="138"/>
      <c r="E45" s="127"/>
      <c r="F45" s="125"/>
      <c r="G45" s="138"/>
      <c r="H45" s="125"/>
    </row>
    <row r="46" spans="1:8" x14ac:dyDescent="0.25">
      <c r="A46" s="82"/>
      <c r="B46" s="81" t="s">
        <v>44</v>
      </c>
      <c r="C46" s="127"/>
      <c r="D46" s="138"/>
      <c r="E46" s="127"/>
      <c r="F46" s="125"/>
      <c r="G46" s="138"/>
      <c r="H46" s="125"/>
    </row>
    <row r="47" spans="1:8" x14ac:dyDescent="0.25">
      <c r="A47" s="82" t="s">
        <v>112</v>
      </c>
      <c r="B47" s="81" t="s">
        <v>74</v>
      </c>
      <c r="C47" s="127"/>
      <c r="D47" s="138"/>
      <c r="E47" s="127"/>
      <c r="F47" s="125"/>
      <c r="G47" s="138"/>
      <c r="H47" s="125"/>
    </row>
    <row r="48" spans="1:8" x14ac:dyDescent="0.25">
      <c r="A48" s="82"/>
      <c r="B48" s="81" t="s">
        <v>44</v>
      </c>
      <c r="C48" s="127"/>
      <c r="D48" s="138"/>
      <c r="E48" s="127"/>
      <c r="F48" s="125"/>
      <c r="G48" s="138"/>
      <c r="H48" s="125"/>
    </row>
    <row r="49" spans="1:8" x14ac:dyDescent="0.25">
      <c r="A49" s="82" t="s">
        <v>113</v>
      </c>
      <c r="B49" s="81" t="s">
        <v>74</v>
      </c>
      <c r="C49" s="127"/>
      <c r="D49" s="138"/>
      <c r="E49" s="127"/>
      <c r="F49" s="125"/>
      <c r="G49" s="138"/>
      <c r="H49" s="125"/>
    </row>
    <row r="50" spans="1:8" x14ac:dyDescent="0.25">
      <c r="A50" s="80"/>
      <c r="B50" s="81" t="s">
        <v>44</v>
      </c>
      <c r="C50" s="127"/>
      <c r="D50" s="138"/>
      <c r="E50" s="127"/>
      <c r="F50" s="125"/>
      <c r="G50" s="138"/>
      <c r="H50" s="125"/>
    </row>
    <row r="51" spans="1:8" x14ac:dyDescent="0.25">
      <c r="A51" s="82" t="s">
        <v>190</v>
      </c>
      <c r="B51" s="81" t="s">
        <v>74</v>
      </c>
      <c r="C51" s="127"/>
      <c r="D51" s="138"/>
      <c r="E51" s="127"/>
      <c r="F51" s="125"/>
      <c r="G51" s="138"/>
      <c r="H51" s="125"/>
    </row>
    <row r="52" spans="1:8" x14ac:dyDescent="0.25">
      <c r="A52" s="80"/>
      <c r="B52" s="81" t="s">
        <v>44</v>
      </c>
      <c r="C52" s="128"/>
      <c r="D52" s="139"/>
      <c r="E52" s="128"/>
      <c r="F52" s="125"/>
      <c r="G52" s="138"/>
      <c r="H52" s="125"/>
    </row>
    <row r="53" spans="1:8" x14ac:dyDescent="0.25">
      <c r="A53" s="82" t="s">
        <v>191</v>
      </c>
      <c r="B53" s="81" t="s">
        <v>74</v>
      </c>
      <c r="C53" s="128"/>
      <c r="D53" s="139"/>
      <c r="E53" s="128"/>
      <c r="F53" s="125"/>
      <c r="G53" s="138"/>
      <c r="H53" s="125"/>
    </row>
    <row r="54" spans="1:8" x14ac:dyDescent="0.25">
      <c r="A54" s="80"/>
      <c r="B54" s="81" t="s">
        <v>44</v>
      </c>
      <c r="C54" s="128"/>
      <c r="D54" s="139"/>
      <c r="E54" s="128"/>
      <c r="F54" s="125"/>
      <c r="G54" s="138"/>
      <c r="H54" s="125"/>
    </row>
    <row r="55" spans="1:8" x14ac:dyDescent="0.25">
      <c r="A55" s="82" t="s">
        <v>192</v>
      </c>
      <c r="B55" s="81" t="s">
        <v>74</v>
      </c>
      <c r="C55" s="128"/>
      <c r="D55" s="139"/>
      <c r="E55" s="128"/>
      <c r="F55" s="125"/>
      <c r="G55" s="138"/>
      <c r="H55" s="125"/>
    </row>
    <row r="56" spans="1:8" x14ac:dyDescent="0.25">
      <c r="A56" s="80"/>
      <c r="B56" s="81" t="s">
        <v>44</v>
      </c>
      <c r="C56" s="128"/>
      <c r="D56" s="139"/>
      <c r="E56" s="128"/>
      <c r="F56" s="125"/>
      <c r="G56" s="138"/>
      <c r="H56" s="125"/>
    </row>
    <row r="57" spans="1:8" x14ac:dyDescent="0.25">
      <c r="A57" s="82" t="s">
        <v>193</v>
      </c>
      <c r="B57" s="81" t="s">
        <v>74</v>
      </c>
      <c r="C57" s="128">
        <v>709</v>
      </c>
      <c r="D57" s="139"/>
      <c r="E57" s="128"/>
      <c r="F57" s="125"/>
      <c r="G57" s="138"/>
      <c r="H57" s="125"/>
    </row>
    <row r="58" spans="1:8" x14ac:dyDescent="0.25">
      <c r="A58" s="80"/>
      <c r="B58" s="81" t="s">
        <v>44</v>
      </c>
      <c r="C58" s="128"/>
      <c r="D58" s="139">
        <v>631</v>
      </c>
      <c r="E58" s="128"/>
      <c r="F58" s="125"/>
      <c r="G58" s="138"/>
      <c r="H58" s="125"/>
    </row>
    <row r="59" spans="1:8" x14ac:dyDescent="0.25">
      <c r="A59" s="82" t="s">
        <v>115</v>
      </c>
      <c r="B59" s="81" t="s">
        <v>74</v>
      </c>
      <c r="C59" s="127"/>
      <c r="D59" s="138"/>
      <c r="E59" s="127"/>
      <c r="F59" s="125"/>
      <c r="G59" s="138"/>
      <c r="H59" s="125"/>
    </row>
    <row r="60" spans="1:8" x14ac:dyDescent="0.25">
      <c r="A60" s="80"/>
      <c r="B60" s="81" t="s">
        <v>44</v>
      </c>
      <c r="C60" s="127"/>
      <c r="D60" s="138"/>
      <c r="E60" s="127"/>
      <c r="F60" s="125"/>
      <c r="G60" s="138"/>
      <c r="H60" s="125"/>
    </row>
    <row r="61" spans="1:8" x14ac:dyDescent="0.25">
      <c r="A61" s="82" t="s">
        <v>116</v>
      </c>
      <c r="B61" s="81" t="s">
        <v>74</v>
      </c>
      <c r="C61" s="127"/>
      <c r="D61" s="138"/>
      <c r="E61" s="127"/>
      <c r="F61" s="125"/>
      <c r="G61" s="138"/>
      <c r="H61" s="125"/>
    </row>
    <row r="62" spans="1:8" x14ac:dyDescent="0.25">
      <c r="A62" s="80"/>
      <c r="B62" s="81" t="s">
        <v>44</v>
      </c>
      <c r="C62" s="127"/>
      <c r="D62" s="138"/>
      <c r="E62" s="127"/>
      <c r="F62" s="125"/>
      <c r="G62" s="138"/>
      <c r="H62" s="125"/>
    </row>
    <row r="63" spans="1:8" x14ac:dyDescent="0.25">
      <c r="A63" s="85" t="s">
        <v>117</v>
      </c>
      <c r="B63" s="81" t="s">
        <v>74</v>
      </c>
      <c r="C63" s="127"/>
      <c r="D63" s="138"/>
      <c r="E63" s="127"/>
      <c r="F63" s="125"/>
      <c r="G63" s="138"/>
      <c r="H63" s="125"/>
    </row>
    <row r="64" spans="1:8" x14ac:dyDescent="0.25">
      <c r="A64" s="83"/>
      <c r="B64" s="81" t="s">
        <v>44</v>
      </c>
      <c r="C64" s="127"/>
      <c r="D64" s="138"/>
      <c r="E64" s="127"/>
      <c r="F64" s="125"/>
      <c r="G64" s="138"/>
      <c r="H64" s="125"/>
    </row>
    <row r="65" spans="1:8" x14ac:dyDescent="0.25">
      <c r="A65" s="85" t="s">
        <v>118</v>
      </c>
      <c r="B65" s="81" t="s">
        <v>74</v>
      </c>
      <c r="C65" s="127"/>
      <c r="D65" s="138"/>
      <c r="E65" s="127"/>
      <c r="F65" s="125"/>
      <c r="G65" s="138"/>
      <c r="H65" s="125"/>
    </row>
    <row r="66" spans="1:8" x14ac:dyDescent="0.25">
      <c r="A66" s="83"/>
      <c r="B66" s="81" t="s">
        <v>44</v>
      </c>
      <c r="C66" s="127"/>
      <c r="D66" s="138"/>
      <c r="E66" s="127"/>
      <c r="F66" s="125"/>
      <c r="G66" s="138"/>
      <c r="H66" s="125"/>
    </row>
    <row r="67" spans="1:8" x14ac:dyDescent="0.25">
      <c r="A67" s="85" t="s">
        <v>145</v>
      </c>
      <c r="B67" s="81" t="s">
        <v>74</v>
      </c>
      <c r="C67" s="127"/>
      <c r="D67" s="138"/>
      <c r="E67" s="127"/>
      <c r="F67" s="125"/>
      <c r="G67" s="138"/>
      <c r="H67" s="125"/>
    </row>
    <row r="68" spans="1:8" x14ac:dyDescent="0.25">
      <c r="A68" s="83"/>
      <c r="B68" s="81" t="s">
        <v>44</v>
      </c>
      <c r="C68" s="127"/>
      <c r="D68" s="138"/>
      <c r="E68" s="127"/>
      <c r="F68" s="125"/>
      <c r="G68" s="138"/>
      <c r="H68" s="125"/>
    </row>
    <row r="69" spans="1:8" x14ac:dyDescent="0.25">
      <c r="A69" s="85" t="s">
        <v>119</v>
      </c>
      <c r="B69" s="81" t="s">
        <v>74</v>
      </c>
      <c r="C69" s="127"/>
      <c r="D69" s="138"/>
      <c r="E69" s="127"/>
      <c r="F69" s="125"/>
      <c r="G69" s="138"/>
      <c r="H69" s="125"/>
    </row>
    <row r="70" spans="1:8" x14ac:dyDescent="0.25">
      <c r="A70" s="83"/>
      <c r="B70" s="81" t="s">
        <v>44</v>
      </c>
      <c r="C70" s="127"/>
      <c r="D70" s="138"/>
      <c r="E70" s="127"/>
      <c r="F70" s="125"/>
      <c r="G70" s="138"/>
      <c r="H70" s="125"/>
    </row>
    <row r="71" spans="1:8" x14ac:dyDescent="0.25">
      <c r="A71" s="85" t="s">
        <v>120</v>
      </c>
      <c r="B71" s="81" t="s">
        <v>74</v>
      </c>
      <c r="C71" s="127"/>
      <c r="D71" s="138"/>
      <c r="E71" s="127"/>
      <c r="F71" s="125"/>
      <c r="G71" s="138"/>
      <c r="H71" s="125"/>
    </row>
    <row r="72" spans="1:8" x14ac:dyDescent="0.25">
      <c r="A72" s="83"/>
      <c r="B72" s="81" t="s">
        <v>44</v>
      </c>
      <c r="C72" s="127"/>
      <c r="D72" s="138"/>
      <c r="E72" s="127"/>
      <c r="F72" s="125"/>
      <c r="G72" s="138"/>
      <c r="H72" s="125"/>
    </row>
    <row r="73" spans="1:8" x14ac:dyDescent="0.25">
      <c r="A73" s="85" t="s">
        <v>121</v>
      </c>
      <c r="B73" s="81" t="s">
        <v>74</v>
      </c>
      <c r="C73" s="127"/>
      <c r="D73" s="138"/>
      <c r="E73" s="127"/>
      <c r="F73" s="125"/>
      <c r="G73" s="138"/>
      <c r="H73" s="125"/>
    </row>
    <row r="74" spans="1:8" x14ac:dyDescent="0.25">
      <c r="A74" s="83"/>
      <c r="B74" s="81" t="s">
        <v>44</v>
      </c>
      <c r="C74" s="127"/>
      <c r="D74" s="138"/>
      <c r="E74" s="127"/>
      <c r="F74" s="125"/>
      <c r="G74" s="138"/>
      <c r="H74" s="125"/>
    </row>
    <row r="75" spans="1:8" x14ac:dyDescent="0.25">
      <c r="A75" s="84" t="s">
        <v>122</v>
      </c>
      <c r="B75" s="81" t="s">
        <v>74</v>
      </c>
      <c r="C75" s="127">
        <v>878</v>
      </c>
      <c r="D75" s="138">
        <v>871</v>
      </c>
      <c r="E75" s="127"/>
      <c r="F75" s="125"/>
      <c r="G75" s="138"/>
      <c r="H75" s="125"/>
    </row>
    <row r="76" spans="1:8" x14ac:dyDescent="0.25">
      <c r="A76" s="84"/>
      <c r="B76" s="81" t="s">
        <v>44</v>
      </c>
      <c r="C76" s="127">
        <v>854</v>
      </c>
      <c r="D76" s="138">
        <v>866</v>
      </c>
      <c r="E76" s="127"/>
      <c r="F76" s="125"/>
      <c r="G76" s="138"/>
      <c r="H76" s="125"/>
    </row>
    <row r="77" spans="1:8" x14ac:dyDescent="0.25">
      <c r="A77" s="85" t="s">
        <v>146</v>
      </c>
      <c r="B77" s="81" t="s">
        <v>74</v>
      </c>
      <c r="C77" s="127"/>
      <c r="D77" s="138"/>
      <c r="E77" s="127"/>
      <c r="F77" s="125"/>
      <c r="G77" s="138"/>
      <c r="H77" s="125"/>
    </row>
    <row r="78" spans="1:8" x14ac:dyDescent="0.25">
      <c r="A78" s="83"/>
      <c r="B78" s="81" t="s">
        <v>44</v>
      </c>
      <c r="C78" s="127"/>
      <c r="D78" s="138"/>
      <c r="E78" s="127"/>
      <c r="F78" s="125"/>
      <c r="G78" s="138"/>
      <c r="H78" s="125"/>
    </row>
    <row r="79" spans="1:8" x14ac:dyDescent="0.25">
      <c r="A79" s="85" t="s">
        <v>123</v>
      </c>
      <c r="B79" s="81" t="s">
        <v>74</v>
      </c>
      <c r="C79" s="127"/>
      <c r="D79" s="138"/>
      <c r="E79" s="127"/>
      <c r="F79" s="125"/>
      <c r="G79" s="138"/>
      <c r="H79" s="125"/>
    </row>
    <row r="80" spans="1:8" x14ac:dyDescent="0.25">
      <c r="A80" s="83"/>
      <c r="B80" s="81" t="s">
        <v>44</v>
      </c>
      <c r="C80" s="127"/>
      <c r="D80" s="138"/>
      <c r="E80" s="127"/>
      <c r="F80" s="125"/>
      <c r="G80" s="138"/>
      <c r="H80" s="125"/>
    </row>
    <row r="81" spans="1:8" x14ac:dyDescent="0.25">
      <c r="A81" s="85" t="s">
        <v>124</v>
      </c>
      <c r="B81" s="81" t="s">
        <v>74</v>
      </c>
      <c r="C81" s="127"/>
      <c r="D81" s="138"/>
      <c r="E81" s="127"/>
      <c r="F81" s="125"/>
      <c r="G81" s="138"/>
      <c r="H81" s="125"/>
    </row>
    <row r="82" spans="1:8" x14ac:dyDescent="0.25">
      <c r="A82" s="83"/>
      <c r="B82" s="81" t="s">
        <v>44</v>
      </c>
      <c r="C82" s="127"/>
      <c r="D82" s="138"/>
      <c r="E82" s="127"/>
      <c r="F82" s="125"/>
      <c r="G82" s="138"/>
      <c r="H82" s="125"/>
    </row>
    <row r="83" spans="1:8" x14ac:dyDescent="0.25">
      <c r="A83" s="85" t="s">
        <v>125</v>
      </c>
      <c r="B83" s="81" t="s">
        <v>74</v>
      </c>
      <c r="C83" s="127"/>
      <c r="D83" s="138"/>
      <c r="E83" s="127"/>
      <c r="F83" s="125"/>
      <c r="G83" s="138"/>
      <c r="H83" s="125"/>
    </row>
    <row r="84" spans="1:8" x14ac:dyDescent="0.25">
      <c r="A84" s="83"/>
      <c r="B84" s="81" t="s">
        <v>44</v>
      </c>
      <c r="C84" s="127"/>
      <c r="D84" s="138"/>
      <c r="E84" s="127"/>
      <c r="F84" s="125"/>
      <c r="G84" s="138"/>
      <c r="H84" s="125"/>
    </row>
    <row r="85" spans="1:8" x14ac:dyDescent="0.25">
      <c r="A85" s="85" t="s">
        <v>147</v>
      </c>
      <c r="B85" s="81" t="s">
        <v>74</v>
      </c>
      <c r="C85" s="127"/>
      <c r="D85" s="138"/>
      <c r="E85" s="127"/>
      <c r="F85" s="125"/>
      <c r="G85" s="138"/>
      <c r="H85" s="125"/>
    </row>
    <row r="86" spans="1:8" x14ac:dyDescent="0.25">
      <c r="A86" s="83"/>
      <c r="B86" s="81" t="s">
        <v>44</v>
      </c>
      <c r="C86" s="127"/>
      <c r="D86" s="138"/>
      <c r="E86" s="127"/>
      <c r="F86" s="125"/>
      <c r="G86" s="138"/>
      <c r="H86" s="125"/>
    </row>
    <row r="87" spans="1:8" x14ac:dyDescent="0.25">
      <c r="A87" s="85" t="s">
        <v>126</v>
      </c>
      <c r="B87" s="81" t="s">
        <v>74</v>
      </c>
      <c r="C87" s="127">
        <v>702</v>
      </c>
      <c r="D87" s="138">
        <v>803</v>
      </c>
      <c r="E87" s="127"/>
      <c r="F87" s="125"/>
      <c r="G87" s="138"/>
      <c r="H87" s="125"/>
    </row>
    <row r="88" spans="1:8" x14ac:dyDescent="0.25">
      <c r="A88" s="83"/>
      <c r="B88" s="81" t="s">
        <v>44</v>
      </c>
      <c r="C88" s="127"/>
      <c r="D88" s="138">
        <v>782</v>
      </c>
      <c r="E88" s="127"/>
      <c r="F88" s="125"/>
      <c r="G88" s="138"/>
      <c r="H88" s="125"/>
    </row>
    <row r="89" spans="1:8" x14ac:dyDescent="0.25">
      <c r="A89" s="85" t="s">
        <v>127</v>
      </c>
      <c r="B89" s="81" t="s">
        <v>74</v>
      </c>
      <c r="C89" s="127"/>
      <c r="D89" s="138"/>
      <c r="E89" s="127"/>
      <c r="F89" s="125"/>
      <c r="G89" s="138"/>
      <c r="H89" s="125"/>
    </row>
    <row r="90" spans="1:8" x14ac:dyDescent="0.25">
      <c r="A90" s="83"/>
      <c r="B90" s="81" t="s">
        <v>44</v>
      </c>
      <c r="C90" s="127"/>
      <c r="D90" s="138"/>
      <c r="E90" s="127"/>
      <c r="F90" s="125"/>
      <c r="G90" s="138"/>
      <c r="H90" s="125"/>
    </row>
    <row r="91" spans="1:8" x14ac:dyDescent="0.25">
      <c r="A91" s="85" t="s">
        <v>128</v>
      </c>
      <c r="B91" s="81" t="s">
        <v>74</v>
      </c>
      <c r="C91" s="127">
        <v>714</v>
      </c>
      <c r="D91" s="138">
        <v>693</v>
      </c>
      <c r="E91" s="127"/>
      <c r="F91" s="125"/>
      <c r="G91" s="138"/>
      <c r="H91" s="140"/>
    </row>
    <row r="92" spans="1:8" x14ac:dyDescent="0.25">
      <c r="A92" s="83"/>
      <c r="B92" s="81" t="s">
        <v>44</v>
      </c>
      <c r="C92" s="127">
        <v>675</v>
      </c>
      <c r="D92" s="138"/>
      <c r="E92" s="127"/>
      <c r="F92" s="125"/>
      <c r="G92" s="138"/>
      <c r="H92" s="125"/>
    </row>
    <row r="93" spans="1:8" x14ac:dyDescent="0.25">
      <c r="A93" s="85" t="s">
        <v>129</v>
      </c>
      <c r="B93" s="81" t="s">
        <v>74</v>
      </c>
      <c r="C93" s="127"/>
      <c r="D93" s="138">
        <v>782</v>
      </c>
      <c r="E93" s="127"/>
      <c r="F93" s="125"/>
      <c r="G93" s="138"/>
      <c r="H93" s="125"/>
    </row>
    <row r="94" spans="1:8" x14ac:dyDescent="0.25">
      <c r="A94" s="83"/>
      <c r="B94" s="81" t="s">
        <v>44</v>
      </c>
      <c r="C94" s="127"/>
      <c r="D94" s="138">
        <v>782</v>
      </c>
      <c r="E94" s="127"/>
      <c r="F94" s="125"/>
      <c r="G94" s="138"/>
      <c r="H94" s="125"/>
    </row>
    <row r="95" spans="1:8" x14ac:dyDescent="0.25">
      <c r="A95" s="85" t="s">
        <v>130</v>
      </c>
      <c r="B95" s="81" t="s">
        <v>74</v>
      </c>
      <c r="C95" s="127"/>
      <c r="D95" s="138"/>
      <c r="E95" s="127"/>
      <c r="F95" s="125"/>
      <c r="G95" s="138"/>
      <c r="H95" s="125"/>
    </row>
    <row r="96" spans="1:8" x14ac:dyDescent="0.25">
      <c r="A96" s="83"/>
      <c r="B96" s="81" t="s">
        <v>44</v>
      </c>
      <c r="C96" s="127"/>
      <c r="D96" s="138"/>
      <c r="E96" s="127"/>
      <c r="F96" s="125"/>
      <c r="G96" s="138"/>
      <c r="H96" s="125"/>
    </row>
    <row r="97" spans="1:8" x14ac:dyDescent="0.25">
      <c r="A97" s="85" t="s">
        <v>131</v>
      </c>
      <c r="B97" s="81" t="s">
        <v>74</v>
      </c>
      <c r="C97" s="127"/>
      <c r="D97" s="138"/>
      <c r="E97" s="127"/>
      <c r="F97" s="125"/>
      <c r="G97" s="138"/>
      <c r="H97" s="125"/>
    </row>
    <row r="98" spans="1:8" x14ac:dyDescent="0.25">
      <c r="A98" s="83"/>
      <c r="B98" s="81" t="s">
        <v>44</v>
      </c>
      <c r="C98" s="127"/>
      <c r="D98" s="138"/>
      <c r="E98" s="127"/>
      <c r="F98" s="125"/>
      <c r="G98" s="138"/>
      <c r="H98" s="125"/>
    </row>
    <row r="99" spans="1:8" x14ac:dyDescent="0.25">
      <c r="A99" s="85" t="s">
        <v>148</v>
      </c>
      <c r="B99" s="81" t="s">
        <v>74</v>
      </c>
      <c r="C99" s="127"/>
      <c r="D99" s="138"/>
      <c r="E99" s="127"/>
      <c r="F99" s="125"/>
      <c r="G99" s="138"/>
      <c r="H99" s="125"/>
    </row>
    <row r="100" spans="1:8" x14ac:dyDescent="0.25">
      <c r="A100" s="85"/>
      <c r="B100" s="81" t="s">
        <v>44</v>
      </c>
      <c r="C100" s="127"/>
      <c r="D100" s="138"/>
      <c r="E100" s="127"/>
      <c r="F100" s="125"/>
      <c r="G100" s="138"/>
      <c r="H100" s="125"/>
    </row>
    <row r="101" spans="1:8" x14ac:dyDescent="0.25">
      <c r="A101" s="85" t="s">
        <v>132</v>
      </c>
      <c r="B101" s="81" t="s">
        <v>74</v>
      </c>
      <c r="C101" s="127"/>
      <c r="D101" s="138"/>
      <c r="E101" s="127"/>
      <c r="F101" s="125"/>
      <c r="G101" s="138"/>
      <c r="H101" s="125"/>
    </row>
    <row r="102" spans="1:8" x14ac:dyDescent="0.25">
      <c r="A102" s="83"/>
      <c r="B102" s="81" t="s">
        <v>44</v>
      </c>
      <c r="C102" s="127"/>
      <c r="D102" s="138"/>
      <c r="E102" s="127"/>
      <c r="F102" s="125"/>
      <c r="G102" s="138"/>
      <c r="H102" s="125"/>
    </row>
    <row r="103" spans="1:8" x14ac:dyDescent="0.25">
      <c r="A103" s="85" t="s">
        <v>133</v>
      </c>
      <c r="B103" s="81" t="s">
        <v>74</v>
      </c>
      <c r="C103" s="127"/>
      <c r="D103" s="138">
        <v>794</v>
      </c>
      <c r="E103" s="127"/>
      <c r="F103" s="125"/>
      <c r="G103" s="138"/>
      <c r="H103" s="125"/>
    </row>
    <row r="104" spans="1:8" x14ac:dyDescent="0.25">
      <c r="A104" s="83"/>
      <c r="B104" s="81" t="s">
        <v>44</v>
      </c>
      <c r="C104" s="127"/>
      <c r="D104" s="138">
        <v>779</v>
      </c>
      <c r="E104" s="127"/>
      <c r="F104" s="125"/>
      <c r="G104" s="138"/>
      <c r="H104" s="125"/>
    </row>
    <row r="105" spans="1:8" x14ac:dyDescent="0.25">
      <c r="A105" s="85" t="s">
        <v>134</v>
      </c>
      <c r="B105" s="81" t="s">
        <v>74</v>
      </c>
      <c r="C105" s="127">
        <v>800</v>
      </c>
      <c r="D105" s="138">
        <v>822</v>
      </c>
      <c r="E105" s="127"/>
      <c r="F105" s="125"/>
      <c r="G105" s="138"/>
      <c r="H105" s="125"/>
    </row>
    <row r="106" spans="1:8" x14ac:dyDescent="0.25">
      <c r="A106" s="83"/>
      <c r="B106" s="81" t="s">
        <v>44</v>
      </c>
      <c r="C106" s="127">
        <v>783</v>
      </c>
      <c r="D106" s="138">
        <v>815</v>
      </c>
      <c r="E106" s="127"/>
      <c r="F106" s="125"/>
      <c r="G106" s="138"/>
      <c r="H106" s="125"/>
    </row>
    <row r="107" spans="1:8" x14ac:dyDescent="0.25">
      <c r="A107" s="85" t="s">
        <v>135</v>
      </c>
      <c r="B107" s="81" t="s">
        <v>74</v>
      </c>
      <c r="C107" s="127"/>
      <c r="D107" s="138"/>
      <c r="E107" s="127"/>
      <c r="F107" s="125"/>
      <c r="G107" s="138"/>
      <c r="H107" s="125"/>
    </row>
    <row r="108" spans="1:8" x14ac:dyDescent="0.25">
      <c r="A108" s="83"/>
      <c r="B108" s="81" t="s">
        <v>44</v>
      </c>
      <c r="C108" s="127"/>
      <c r="D108" s="138"/>
      <c r="E108" s="127"/>
      <c r="F108" s="125"/>
      <c r="G108" s="138"/>
      <c r="H108" s="125"/>
    </row>
    <row r="109" spans="1:8" x14ac:dyDescent="0.25">
      <c r="A109" s="85" t="s">
        <v>136</v>
      </c>
      <c r="B109" s="81" t="s">
        <v>74</v>
      </c>
      <c r="C109" s="127"/>
      <c r="D109" s="138"/>
      <c r="E109" s="127"/>
      <c r="F109" s="125"/>
      <c r="G109" s="138"/>
      <c r="H109" s="125"/>
    </row>
    <row r="110" spans="1:8" x14ac:dyDescent="0.25">
      <c r="A110" s="83"/>
      <c r="B110" s="81" t="s">
        <v>44</v>
      </c>
      <c r="C110" s="127"/>
      <c r="D110" s="138"/>
      <c r="E110" s="127"/>
      <c r="F110" s="125"/>
      <c r="G110" s="138"/>
      <c r="H110" s="125"/>
    </row>
    <row r="111" spans="1:8" x14ac:dyDescent="0.25">
      <c r="A111" s="85" t="s">
        <v>149</v>
      </c>
      <c r="B111" s="81" t="s">
        <v>74</v>
      </c>
      <c r="C111" s="127"/>
      <c r="D111" s="138"/>
      <c r="E111" s="127"/>
      <c r="F111" s="125"/>
      <c r="G111" s="138"/>
      <c r="H111" s="125"/>
    </row>
    <row r="112" spans="1:8" x14ac:dyDescent="0.25">
      <c r="A112" s="85"/>
      <c r="B112" s="81" t="s">
        <v>44</v>
      </c>
      <c r="C112" s="127"/>
      <c r="D112" s="138"/>
      <c r="E112" s="127"/>
      <c r="F112" s="125"/>
      <c r="G112" s="138"/>
      <c r="H112" s="125"/>
    </row>
    <row r="113" spans="1:8" x14ac:dyDescent="0.25">
      <c r="A113" s="85" t="s">
        <v>137</v>
      </c>
      <c r="B113" s="81" t="s">
        <v>74</v>
      </c>
      <c r="C113" s="127"/>
      <c r="D113" s="138"/>
      <c r="E113" s="127"/>
      <c r="F113" s="125"/>
      <c r="G113" s="138"/>
      <c r="H113" s="125"/>
    </row>
    <row r="114" spans="1:8" x14ac:dyDescent="0.25">
      <c r="A114" s="85"/>
      <c r="B114" s="81" t="s">
        <v>44</v>
      </c>
      <c r="C114" s="127"/>
      <c r="D114" s="138"/>
      <c r="E114" s="127"/>
      <c r="F114" s="125"/>
      <c r="G114" s="138"/>
      <c r="H114" s="126"/>
    </row>
  </sheetData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F31E-721E-438A-AA5D-AF3581EE245C}">
  <dimension ref="A1:H112"/>
  <sheetViews>
    <sheetView topLeftCell="A82" workbookViewId="0">
      <selection activeCell="Y66" sqref="Y66"/>
    </sheetView>
  </sheetViews>
  <sheetFormatPr defaultRowHeight="15" x14ac:dyDescent="0.25"/>
  <cols>
    <col min="1" max="2" width="11" style="79" customWidth="1"/>
    <col min="3" max="3" width="22.5703125" style="79" customWidth="1"/>
    <col min="4" max="5" width="17.5703125" style="79" customWidth="1"/>
    <col min="6" max="6" width="20.140625" style="79" customWidth="1"/>
    <col min="7" max="7" width="23.7109375" style="79" customWidth="1"/>
    <col min="8" max="8" width="28.7109375" style="79" bestFit="1" customWidth="1"/>
    <col min="9" max="16" width="25" style="79" customWidth="1"/>
    <col min="17" max="16384" width="9.140625" style="79"/>
  </cols>
  <sheetData>
    <row r="1" spans="1:8" x14ac:dyDescent="0.25">
      <c r="C1" s="79" t="s">
        <v>73</v>
      </c>
    </row>
    <row r="2" spans="1:8" x14ac:dyDescent="0.25">
      <c r="C2" s="79" t="s">
        <v>199</v>
      </c>
      <c r="D2" s="79" t="s">
        <v>200</v>
      </c>
      <c r="E2" s="79" t="s">
        <v>204</v>
      </c>
      <c r="F2" s="79" t="s">
        <v>201</v>
      </c>
      <c r="G2" s="79" t="s">
        <v>202</v>
      </c>
      <c r="H2" s="79" t="s">
        <v>203</v>
      </c>
    </row>
    <row r="3" spans="1:8" x14ac:dyDescent="0.25">
      <c r="A3" s="82" t="s">
        <v>105</v>
      </c>
      <c r="B3" s="81" t="s">
        <v>74</v>
      </c>
      <c r="C3" s="127"/>
      <c r="D3" s="138">
        <v>630</v>
      </c>
      <c r="E3" s="127">
        <v>673</v>
      </c>
      <c r="F3" s="125"/>
      <c r="G3" s="138"/>
      <c r="H3" s="125"/>
    </row>
    <row r="4" spans="1:8" x14ac:dyDescent="0.25">
      <c r="A4" s="80"/>
      <c r="B4" s="81" t="s">
        <v>44</v>
      </c>
      <c r="C4" s="128"/>
      <c r="D4" s="139">
        <v>467</v>
      </c>
      <c r="E4" s="128">
        <v>618</v>
      </c>
      <c r="F4" s="125"/>
      <c r="G4" s="138"/>
      <c r="H4" s="125"/>
    </row>
    <row r="5" spans="1:8" x14ac:dyDescent="0.25">
      <c r="A5" s="82" t="s">
        <v>175</v>
      </c>
      <c r="B5" s="81" t="s">
        <v>74</v>
      </c>
      <c r="C5" s="127"/>
      <c r="D5" s="138">
        <v>625</v>
      </c>
      <c r="E5" s="127"/>
      <c r="F5" s="125"/>
      <c r="G5" s="138"/>
      <c r="H5" s="125"/>
    </row>
    <row r="6" spans="1:8" x14ac:dyDescent="0.25">
      <c r="A6" s="80"/>
      <c r="B6" s="81" t="s">
        <v>44</v>
      </c>
      <c r="C6" s="128"/>
      <c r="D6" s="139"/>
      <c r="E6" s="128"/>
      <c r="F6" s="125"/>
      <c r="G6" s="138"/>
      <c r="H6" s="125"/>
    </row>
    <row r="7" spans="1:8" x14ac:dyDescent="0.25">
      <c r="A7" s="82" t="s">
        <v>176</v>
      </c>
      <c r="B7" s="81" t="s">
        <v>74</v>
      </c>
      <c r="C7" s="128"/>
      <c r="D7" s="139"/>
      <c r="E7" s="128"/>
      <c r="F7" s="125">
        <v>685</v>
      </c>
      <c r="G7" s="138"/>
      <c r="H7" s="125"/>
    </row>
    <row r="8" spans="1:8" x14ac:dyDescent="0.25">
      <c r="A8" s="80"/>
      <c r="B8" s="81" t="s">
        <v>44</v>
      </c>
      <c r="C8" s="128"/>
      <c r="D8" s="139"/>
      <c r="E8" s="128"/>
      <c r="F8" s="125">
        <v>670</v>
      </c>
      <c r="G8" s="138"/>
      <c r="H8" s="125"/>
    </row>
    <row r="9" spans="1:8" x14ac:dyDescent="0.25">
      <c r="A9" s="82" t="s">
        <v>179</v>
      </c>
      <c r="B9" s="81" t="s">
        <v>74</v>
      </c>
      <c r="C9" s="128"/>
      <c r="D9" s="139">
        <v>735</v>
      </c>
      <c r="E9" s="128">
        <v>696</v>
      </c>
      <c r="F9" s="125"/>
      <c r="G9" s="138">
        <v>753</v>
      </c>
      <c r="H9" s="125"/>
    </row>
    <row r="10" spans="1:8" x14ac:dyDescent="0.25">
      <c r="A10" s="80"/>
      <c r="B10" s="81" t="s">
        <v>44</v>
      </c>
      <c r="C10" s="128"/>
      <c r="D10" s="139">
        <v>679</v>
      </c>
      <c r="E10" s="128">
        <v>661</v>
      </c>
      <c r="F10" s="125"/>
      <c r="G10" s="138"/>
      <c r="H10" s="125"/>
    </row>
    <row r="11" spans="1:8" x14ac:dyDescent="0.25">
      <c r="A11" s="82" t="s">
        <v>180</v>
      </c>
      <c r="B11" s="81" t="s">
        <v>74</v>
      </c>
      <c r="C11" s="128">
        <v>643</v>
      </c>
      <c r="D11" s="139"/>
      <c r="E11" s="128">
        <v>759</v>
      </c>
      <c r="F11" s="125"/>
      <c r="G11" s="138"/>
      <c r="H11" s="125"/>
    </row>
    <row r="12" spans="1:8" x14ac:dyDescent="0.25">
      <c r="A12" s="80"/>
      <c r="B12" s="81" t="s">
        <v>44</v>
      </c>
      <c r="C12" s="128">
        <v>643</v>
      </c>
      <c r="D12" s="139"/>
      <c r="E12" s="128">
        <v>722</v>
      </c>
      <c r="F12" s="125"/>
      <c r="G12" s="138"/>
      <c r="H12" s="125"/>
    </row>
    <row r="13" spans="1:8" x14ac:dyDescent="0.25">
      <c r="A13" s="82" t="s">
        <v>162</v>
      </c>
      <c r="B13" s="81" t="s">
        <v>74</v>
      </c>
      <c r="C13" s="127"/>
      <c r="D13" s="138"/>
      <c r="E13" s="127">
        <v>865</v>
      </c>
      <c r="F13" s="125"/>
      <c r="G13" s="138"/>
      <c r="H13" s="125"/>
    </row>
    <row r="14" spans="1:8" x14ac:dyDescent="0.25">
      <c r="A14" s="80"/>
      <c r="B14" s="81" t="s">
        <v>44</v>
      </c>
      <c r="C14" s="127"/>
      <c r="D14" s="138"/>
      <c r="E14" s="127">
        <v>843</v>
      </c>
      <c r="F14" s="125"/>
      <c r="G14" s="138"/>
      <c r="H14" s="125"/>
    </row>
    <row r="15" spans="1:8" x14ac:dyDescent="0.25">
      <c r="A15" s="82" t="s">
        <v>139</v>
      </c>
      <c r="B15" s="81" t="s">
        <v>74</v>
      </c>
      <c r="C15" s="127"/>
      <c r="D15" s="138"/>
      <c r="E15" s="127"/>
      <c r="F15" s="125"/>
      <c r="G15" s="138"/>
      <c r="H15" s="125"/>
    </row>
    <row r="16" spans="1:8" x14ac:dyDescent="0.25">
      <c r="A16" s="80"/>
      <c r="B16" s="81" t="s">
        <v>44</v>
      </c>
      <c r="C16" s="127"/>
      <c r="D16" s="138"/>
      <c r="E16" s="127"/>
      <c r="F16" s="125"/>
      <c r="G16" s="138"/>
      <c r="H16" s="125"/>
    </row>
    <row r="17" spans="1:8" x14ac:dyDescent="0.25">
      <c r="A17" s="82" t="s">
        <v>177</v>
      </c>
      <c r="B17" s="81" t="s">
        <v>74</v>
      </c>
      <c r="C17" s="127"/>
      <c r="D17" s="138"/>
      <c r="E17" s="127"/>
      <c r="F17" s="125">
        <v>882</v>
      </c>
      <c r="G17" s="138"/>
      <c r="H17" s="125"/>
    </row>
    <row r="18" spans="1:8" x14ac:dyDescent="0.25">
      <c r="A18" s="80"/>
      <c r="B18" s="81" t="s">
        <v>44</v>
      </c>
      <c r="C18" s="127"/>
      <c r="D18" s="138"/>
      <c r="E18" s="127"/>
      <c r="F18" s="125"/>
      <c r="G18" s="138"/>
      <c r="H18" s="125"/>
    </row>
    <row r="19" spans="1:8" x14ac:dyDescent="0.25">
      <c r="A19" s="82" t="s">
        <v>178</v>
      </c>
      <c r="B19" s="81" t="s">
        <v>74</v>
      </c>
      <c r="C19" s="127"/>
      <c r="D19" s="138">
        <v>741</v>
      </c>
      <c r="E19" s="127"/>
      <c r="F19" s="125"/>
      <c r="G19" s="138"/>
      <c r="H19" s="125"/>
    </row>
    <row r="20" spans="1:8" x14ac:dyDescent="0.25">
      <c r="A20" s="80"/>
      <c r="B20" s="81" t="s">
        <v>44</v>
      </c>
      <c r="C20" s="127"/>
      <c r="D20" s="138"/>
      <c r="E20" s="127"/>
      <c r="F20" s="125"/>
      <c r="G20" s="138"/>
      <c r="H20" s="125"/>
    </row>
    <row r="21" spans="1:8" x14ac:dyDescent="0.25">
      <c r="A21" s="82" t="s">
        <v>181</v>
      </c>
      <c r="B21" s="81" t="s">
        <v>74</v>
      </c>
      <c r="C21" s="127"/>
      <c r="D21" s="138">
        <v>800</v>
      </c>
      <c r="E21" s="127"/>
      <c r="F21" s="125"/>
      <c r="G21" s="138"/>
      <c r="H21" s="125"/>
    </row>
    <row r="22" spans="1:8" x14ac:dyDescent="0.25">
      <c r="A22" s="80"/>
      <c r="B22" s="81" t="s">
        <v>44</v>
      </c>
      <c r="C22" s="127"/>
      <c r="D22" s="138">
        <v>744</v>
      </c>
      <c r="E22" s="127"/>
      <c r="F22" s="125"/>
      <c r="G22" s="138"/>
      <c r="H22" s="125"/>
    </row>
    <row r="23" spans="1:8" x14ac:dyDescent="0.25">
      <c r="A23" s="82" t="s">
        <v>182</v>
      </c>
      <c r="B23" s="81" t="s">
        <v>74</v>
      </c>
      <c r="C23" s="127"/>
      <c r="D23" s="138"/>
      <c r="E23" s="127"/>
      <c r="F23" s="125"/>
      <c r="G23" s="138"/>
      <c r="H23" s="125">
        <v>798</v>
      </c>
    </row>
    <row r="24" spans="1:8" x14ac:dyDescent="0.25">
      <c r="A24" s="80"/>
      <c r="B24" s="81" t="s">
        <v>44</v>
      </c>
      <c r="C24" s="127"/>
      <c r="D24" s="138"/>
      <c r="E24" s="127"/>
      <c r="F24" s="125"/>
      <c r="G24" s="138"/>
      <c r="H24" s="125"/>
    </row>
    <row r="25" spans="1:8" x14ac:dyDescent="0.25">
      <c r="A25" s="82" t="s">
        <v>140</v>
      </c>
      <c r="B25" s="81" t="s">
        <v>74</v>
      </c>
      <c r="C25" s="127"/>
      <c r="D25" s="138"/>
      <c r="E25" s="127"/>
      <c r="F25" s="125"/>
      <c r="G25" s="138"/>
      <c r="H25" s="125"/>
    </row>
    <row r="26" spans="1:8" x14ac:dyDescent="0.25">
      <c r="A26" s="80"/>
      <c r="B26" s="81" t="s">
        <v>44</v>
      </c>
      <c r="C26" s="127"/>
      <c r="D26" s="138"/>
      <c r="E26" s="127"/>
      <c r="F26" s="125"/>
      <c r="G26" s="138"/>
      <c r="H26" s="125"/>
    </row>
    <row r="27" spans="1:8" x14ac:dyDescent="0.25">
      <c r="A27" s="82" t="s">
        <v>109</v>
      </c>
      <c r="B27" s="81" t="s">
        <v>74</v>
      </c>
      <c r="C27" s="127"/>
      <c r="D27" s="138"/>
      <c r="E27" s="127"/>
      <c r="F27" s="125"/>
      <c r="G27" s="138"/>
      <c r="H27" s="125"/>
    </row>
    <row r="28" spans="1:8" x14ac:dyDescent="0.25">
      <c r="A28" s="80"/>
      <c r="B28" s="81" t="s">
        <v>44</v>
      </c>
      <c r="C28" s="127"/>
      <c r="D28" s="138"/>
      <c r="E28" s="127"/>
      <c r="F28" s="125"/>
      <c r="G28" s="138"/>
      <c r="H28" s="125"/>
    </row>
    <row r="29" spans="1:8" x14ac:dyDescent="0.25">
      <c r="A29" s="82" t="s">
        <v>141</v>
      </c>
      <c r="B29" s="81" t="s">
        <v>74</v>
      </c>
      <c r="C29" s="127"/>
      <c r="D29" s="138"/>
      <c r="E29" s="127"/>
      <c r="F29" s="125"/>
      <c r="G29" s="138"/>
      <c r="H29" s="125"/>
    </row>
    <row r="30" spans="1:8" x14ac:dyDescent="0.25">
      <c r="A30" s="82"/>
      <c r="B30" s="81" t="s">
        <v>44</v>
      </c>
      <c r="C30" s="127"/>
      <c r="D30" s="138"/>
      <c r="E30" s="127"/>
      <c r="F30" s="125"/>
      <c r="G30" s="138"/>
      <c r="H30" s="125"/>
    </row>
    <row r="31" spans="1:8" x14ac:dyDescent="0.25">
      <c r="A31" s="82" t="s">
        <v>198</v>
      </c>
      <c r="B31" s="81" t="s">
        <v>74</v>
      </c>
      <c r="C31" s="127">
        <v>784</v>
      </c>
      <c r="D31" s="138"/>
      <c r="E31" s="127"/>
      <c r="F31" s="125"/>
      <c r="G31" s="138"/>
      <c r="H31" s="125"/>
    </row>
    <row r="32" spans="1:8" x14ac:dyDescent="0.25">
      <c r="A32" s="82"/>
      <c r="B32" s="81" t="s">
        <v>44</v>
      </c>
      <c r="C32" s="127">
        <v>766</v>
      </c>
      <c r="D32" s="138"/>
      <c r="E32" s="127"/>
      <c r="F32" s="125"/>
      <c r="G32" s="138"/>
      <c r="H32" s="125"/>
    </row>
    <row r="33" spans="1:8" x14ac:dyDescent="0.25">
      <c r="A33" s="82" t="s">
        <v>183</v>
      </c>
      <c r="B33" s="81" t="s">
        <v>74</v>
      </c>
      <c r="C33" s="127"/>
      <c r="D33" s="138"/>
      <c r="E33" s="127"/>
      <c r="F33" s="125"/>
      <c r="G33" s="138"/>
      <c r="H33" s="125"/>
    </row>
    <row r="34" spans="1:8" x14ac:dyDescent="0.25">
      <c r="A34" s="82"/>
      <c r="B34" s="81" t="s">
        <v>44</v>
      </c>
      <c r="C34" s="127"/>
      <c r="D34" s="138"/>
      <c r="E34" s="127"/>
      <c r="F34" s="125"/>
      <c r="G34" s="138"/>
      <c r="H34" s="125"/>
    </row>
    <row r="35" spans="1:8" x14ac:dyDescent="0.25">
      <c r="A35" s="82" t="s">
        <v>142</v>
      </c>
      <c r="B35" s="81" t="s">
        <v>74</v>
      </c>
      <c r="C35" s="127"/>
      <c r="D35" s="138"/>
      <c r="E35" s="127"/>
      <c r="F35" s="125"/>
      <c r="G35" s="138"/>
      <c r="H35" s="125"/>
    </row>
    <row r="36" spans="1:8" x14ac:dyDescent="0.25">
      <c r="A36" s="82"/>
      <c r="B36" s="81" t="s">
        <v>44</v>
      </c>
      <c r="C36" s="127"/>
      <c r="D36" s="138"/>
      <c r="E36" s="127"/>
      <c r="F36" s="125"/>
      <c r="G36" s="138"/>
      <c r="H36" s="125"/>
    </row>
    <row r="37" spans="1:8" x14ac:dyDescent="0.25">
      <c r="A37" s="82" t="s">
        <v>143</v>
      </c>
      <c r="B37" s="81" t="s">
        <v>74</v>
      </c>
      <c r="C37" s="127"/>
      <c r="D37" s="138"/>
      <c r="E37" s="127"/>
      <c r="F37" s="125"/>
      <c r="G37" s="138"/>
      <c r="H37" s="125"/>
    </row>
    <row r="38" spans="1:8" x14ac:dyDescent="0.25">
      <c r="A38" s="80"/>
      <c r="B38" s="81" t="s">
        <v>44</v>
      </c>
      <c r="C38" s="127"/>
      <c r="D38" s="138"/>
      <c r="E38" s="127"/>
      <c r="F38" s="125"/>
      <c r="G38" s="138"/>
      <c r="H38" s="125"/>
    </row>
    <row r="39" spans="1:8" x14ac:dyDescent="0.25">
      <c r="A39" s="82" t="s">
        <v>187</v>
      </c>
      <c r="B39" s="81" t="s">
        <v>74</v>
      </c>
      <c r="C39" s="127"/>
      <c r="D39" s="138"/>
      <c r="E39" s="127"/>
      <c r="F39" s="125"/>
      <c r="G39" s="138"/>
      <c r="H39" s="125">
        <v>448</v>
      </c>
    </row>
    <row r="40" spans="1:8" x14ac:dyDescent="0.25">
      <c r="A40" s="80"/>
      <c r="B40" s="81" t="s">
        <v>44</v>
      </c>
      <c r="C40" s="127"/>
      <c r="D40" s="138"/>
      <c r="E40" s="127"/>
      <c r="F40" s="125"/>
      <c r="G40" s="138"/>
      <c r="H40" s="125"/>
    </row>
    <row r="41" spans="1:8" x14ac:dyDescent="0.25">
      <c r="A41" s="82" t="s">
        <v>189</v>
      </c>
      <c r="B41" s="81" t="s">
        <v>74</v>
      </c>
      <c r="C41" s="127"/>
      <c r="D41" s="138"/>
      <c r="E41" s="127"/>
      <c r="F41" s="125"/>
      <c r="G41" s="138"/>
      <c r="H41" s="125"/>
    </row>
    <row r="42" spans="1:8" x14ac:dyDescent="0.25">
      <c r="A42" s="80"/>
      <c r="B42" s="81" t="s">
        <v>44</v>
      </c>
      <c r="C42" s="127"/>
      <c r="D42" s="138"/>
      <c r="E42" s="127">
        <v>575</v>
      </c>
      <c r="F42" s="125"/>
      <c r="G42" s="138"/>
      <c r="H42" s="125"/>
    </row>
    <row r="43" spans="1:8" x14ac:dyDescent="0.25">
      <c r="A43" s="82" t="s">
        <v>144</v>
      </c>
      <c r="B43" s="81" t="s">
        <v>74</v>
      </c>
      <c r="C43" s="127"/>
      <c r="D43" s="138"/>
      <c r="E43" s="127"/>
      <c r="F43" s="125"/>
      <c r="G43" s="138"/>
      <c r="H43" s="125"/>
    </row>
    <row r="44" spans="1:8" x14ac:dyDescent="0.25">
      <c r="A44" s="82"/>
      <c r="B44" s="81" t="s">
        <v>44</v>
      </c>
      <c r="C44" s="127"/>
      <c r="D44" s="138"/>
      <c r="E44" s="127"/>
      <c r="F44" s="125"/>
      <c r="G44" s="138"/>
      <c r="H44" s="125"/>
    </row>
    <row r="45" spans="1:8" x14ac:dyDescent="0.25">
      <c r="A45" s="82" t="s">
        <v>112</v>
      </c>
      <c r="B45" s="81" t="s">
        <v>74</v>
      </c>
      <c r="C45" s="127"/>
      <c r="D45" s="138"/>
      <c r="E45" s="127"/>
      <c r="F45" s="125"/>
      <c r="G45" s="138"/>
      <c r="H45" s="125"/>
    </row>
    <row r="46" spans="1:8" x14ac:dyDescent="0.25">
      <c r="A46" s="82"/>
      <c r="B46" s="81" t="s">
        <v>44</v>
      </c>
      <c r="C46" s="127"/>
      <c r="D46" s="138"/>
      <c r="E46" s="127"/>
      <c r="F46" s="125"/>
      <c r="G46" s="138"/>
      <c r="H46" s="125"/>
    </row>
    <row r="47" spans="1:8" x14ac:dyDescent="0.25">
      <c r="A47" s="82" t="s">
        <v>113</v>
      </c>
      <c r="B47" s="81" t="s">
        <v>74</v>
      </c>
      <c r="C47" s="127"/>
      <c r="D47" s="138"/>
      <c r="E47" s="127">
        <v>521</v>
      </c>
      <c r="F47" s="125">
        <v>781</v>
      </c>
      <c r="G47" s="138"/>
      <c r="H47" s="125"/>
    </row>
    <row r="48" spans="1:8" x14ac:dyDescent="0.25">
      <c r="A48" s="80"/>
      <c r="B48" s="81" t="s">
        <v>44</v>
      </c>
      <c r="C48" s="127"/>
      <c r="D48" s="138"/>
      <c r="E48" s="127"/>
      <c r="F48" s="125"/>
      <c r="G48" s="138"/>
      <c r="H48" s="125"/>
    </row>
    <row r="49" spans="1:8" x14ac:dyDescent="0.25">
      <c r="A49" s="82" t="s">
        <v>190</v>
      </c>
      <c r="B49" s="81" t="s">
        <v>74</v>
      </c>
      <c r="C49" s="127">
        <v>823</v>
      </c>
      <c r="D49" s="138">
        <v>784</v>
      </c>
      <c r="E49" s="127"/>
      <c r="F49" s="125"/>
      <c r="G49" s="138"/>
      <c r="H49" s="125"/>
    </row>
    <row r="50" spans="1:8" x14ac:dyDescent="0.25">
      <c r="A50" s="80"/>
      <c r="B50" s="81" t="s">
        <v>44</v>
      </c>
      <c r="C50" s="128"/>
      <c r="D50" s="139"/>
      <c r="E50" s="128"/>
      <c r="F50" s="125"/>
      <c r="G50" s="138"/>
      <c r="H50" s="125"/>
    </row>
    <row r="51" spans="1:8" x14ac:dyDescent="0.25">
      <c r="A51" s="82" t="s">
        <v>191</v>
      </c>
      <c r="B51" s="81" t="s">
        <v>74</v>
      </c>
      <c r="C51" s="128">
        <v>823</v>
      </c>
      <c r="D51" s="139">
        <v>817</v>
      </c>
      <c r="E51" s="128">
        <v>526</v>
      </c>
      <c r="F51" s="125">
        <v>580</v>
      </c>
      <c r="G51" s="138">
        <v>870</v>
      </c>
      <c r="H51" s="125"/>
    </row>
    <row r="52" spans="1:8" x14ac:dyDescent="0.25">
      <c r="A52" s="80"/>
      <c r="B52" s="81" t="s">
        <v>44</v>
      </c>
      <c r="C52" s="128">
        <v>744</v>
      </c>
      <c r="D52" s="139"/>
      <c r="E52" s="128"/>
      <c r="F52" s="125"/>
      <c r="G52" s="138"/>
      <c r="H52" s="125"/>
    </row>
    <row r="53" spans="1:8" x14ac:dyDescent="0.25">
      <c r="A53" s="82" t="s">
        <v>192</v>
      </c>
      <c r="B53" s="81" t="s">
        <v>74</v>
      </c>
      <c r="C53" s="128"/>
      <c r="D53" s="139">
        <v>733</v>
      </c>
      <c r="E53" s="128"/>
      <c r="F53" s="125"/>
      <c r="G53" s="138"/>
      <c r="H53" s="125"/>
    </row>
    <row r="54" spans="1:8" x14ac:dyDescent="0.25">
      <c r="A54" s="80"/>
      <c r="B54" s="81" t="s">
        <v>44</v>
      </c>
      <c r="C54" s="128"/>
      <c r="D54" s="139"/>
      <c r="E54" s="128"/>
      <c r="F54" s="125"/>
      <c r="G54" s="138"/>
      <c r="H54" s="125"/>
    </row>
    <row r="55" spans="1:8" x14ac:dyDescent="0.25">
      <c r="A55" s="82" t="s">
        <v>193</v>
      </c>
      <c r="B55" s="81" t="s">
        <v>74</v>
      </c>
      <c r="C55" s="128">
        <v>837</v>
      </c>
      <c r="D55" s="139">
        <v>856</v>
      </c>
      <c r="E55" s="128">
        <v>828</v>
      </c>
      <c r="F55" s="125"/>
      <c r="G55" s="138"/>
      <c r="H55" s="125"/>
    </row>
    <row r="56" spans="1:8" x14ac:dyDescent="0.25">
      <c r="A56" s="80"/>
      <c r="B56" s="81" t="s">
        <v>44</v>
      </c>
      <c r="C56" s="128"/>
      <c r="D56" s="139"/>
      <c r="E56" s="128">
        <v>768</v>
      </c>
      <c r="F56" s="125"/>
      <c r="G56" s="138"/>
      <c r="H56" s="125"/>
    </row>
    <row r="57" spans="1:8" x14ac:dyDescent="0.25">
      <c r="A57" s="82" t="s">
        <v>115</v>
      </c>
      <c r="B57" s="81" t="s">
        <v>74</v>
      </c>
      <c r="C57" s="127"/>
      <c r="D57" s="138"/>
      <c r="E57" s="127"/>
      <c r="F57" s="125"/>
      <c r="G57" s="138"/>
      <c r="H57" s="125">
        <v>829</v>
      </c>
    </row>
    <row r="58" spans="1:8" x14ac:dyDescent="0.25">
      <c r="A58" s="80"/>
      <c r="B58" s="81" t="s">
        <v>44</v>
      </c>
      <c r="C58" s="127"/>
      <c r="D58" s="138"/>
      <c r="E58" s="127"/>
      <c r="F58" s="125"/>
      <c r="G58" s="138"/>
      <c r="H58" s="125"/>
    </row>
    <row r="59" spans="1:8" x14ac:dyDescent="0.25">
      <c r="A59" s="82" t="s">
        <v>116</v>
      </c>
      <c r="B59" s="81" t="s">
        <v>74</v>
      </c>
      <c r="C59" s="127"/>
      <c r="D59" s="138">
        <v>672</v>
      </c>
      <c r="E59" s="127"/>
      <c r="F59" s="125"/>
      <c r="G59" s="138"/>
      <c r="H59" s="125">
        <v>829</v>
      </c>
    </row>
    <row r="60" spans="1:8" x14ac:dyDescent="0.25">
      <c r="A60" s="80"/>
      <c r="B60" s="81" t="s">
        <v>44</v>
      </c>
      <c r="C60" s="127"/>
      <c r="D60" s="138"/>
      <c r="E60" s="127"/>
      <c r="F60" s="125"/>
      <c r="G60" s="138"/>
      <c r="H60" s="125">
        <v>782</v>
      </c>
    </row>
    <row r="61" spans="1:8" x14ac:dyDescent="0.25">
      <c r="A61" s="85" t="s">
        <v>117</v>
      </c>
      <c r="B61" s="81" t="s">
        <v>74</v>
      </c>
      <c r="C61" s="127"/>
      <c r="D61" s="138"/>
      <c r="E61" s="127"/>
      <c r="F61" s="125">
        <v>516</v>
      </c>
      <c r="G61" s="138"/>
      <c r="H61" s="125"/>
    </row>
    <row r="62" spans="1:8" x14ac:dyDescent="0.25">
      <c r="A62" s="83"/>
      <c r="B62" s="81" t="s">
        <v>44</v>
      </c>
      <c r="C62" s="127"/>
      <c r="D62" s="138"/>
      <c r="E62" s="127"/>
      <c r="F62" s="125"/>
      <c r="G62" s="138"/>
      <c r="H62" s="125"/>
    </row>
    <row r="63" spans="1:8" x14ac:dyDescent="0.25">
      <c r="A63" s="85" t="s">
        <v>118</v>
      </c>
      <c r="B63" s="81" t="s">
        <v>74</v>
      </c>
      <c r="C63" s="127"/>
      <c r="D63" s="138">
        <v>674</v>
      </c>
      <c r="E63" s="127"/>
      <c r="F63" s="125">
        <v>737</v>
      </c>
      <c r="G63" s="138">
        <v>671</v>
      </c>
      <c r="H63" s="125"/>
    </row>
    <row r="64" spans="1:8" x14ac:dyDescent="0.25">
      <c r="A64" s="83"/>
      <c r="B64" s="81" t="s">
        <v>44</v>
      </c>
      <c r="C64" s="127"/>
      <c r="D64" s="138">
        <v>632</v>
      </c>
      <c r="E64" s="127"/>
      <c r="F64" s="125">
        <v>704</v>
      </c>
      <c r="G64" s="138">
        <v>656</v>
      </c>
      <c r="H64" s="125"/>
    </row>
    <row r="65" spans="1:8" x14ac:dyDescent="0.25">
      <c r="A65" s="85" t="s">
        <v>145</v>
      </c>
      <c r="B65" s="81" t="s">
        <v>74</v>
      </c>
      <c r="C65" s="127"/>
      <c r="D65" s="138"/>
      <c r="E65" s="127"/>
      <c r="F65" s="125"/>
      <c r="G65" s="138"/>
      <c r="H65" s="125"/>
    </row>
    <row r="66" spans="1:8" x14ac:dyDescent="0.25">
      <c r="A66" s="83"/>
      <c r="B66" s="81" t="s">
        <v>44</v>
      </c>
      <c r="C66" s="127"/>
      <c r="D66" s="138"/>
      <c r="E66" s="127"/>
      <c r="F66" s="125"/>
      <c r="G66" s="138"/>
      <c r="H66" s="125"/>
    </row>
    <row r="67" spans="1:8" x14ac:dyDescent="0.25">
      <c r="A67" s="85" t="s">
        <v>119</v>
      </c>
      <c r="B67" s="81" t="s">
        <v>74</v>
      </c>
      <c r="C67" s="127"/>
      <c r="D67" s="138">
        <v>611</v>
      </c>
      <c r="E67" s="127"/>
      <c r="F67" s="125"/>
      <c r="G67" s="138"/>
      <c r="H67" s="125"/>
    </row>
    <row r="68" spans="1:8" x14ac:dyDescent="0.25">
      <c r="A68" s="83"/>
      <c r="B68" s="81" t="s">
        <v>44</v>
      </c>
      <c r="C68" s="127"/>
      <c r="D68" s="138"/>
      <c r="E68" s="127"/>
      <c r="F68" s="125"/>
      <c r="G68" s="138"/>
      <c r="H68" s="125"/>
    </row>
    <row r="69" spans="1:8" x14ac:dyDescent="0.25">
      <c r="A69" s="85" t="s">
        <v>120</v>
      </c>
      <c r="B69" s="81" t="s">
        <v>74</v>
      </c>
      <c r="C69" s="127"/>
      <c r="D69" s="138">
        <v>611</v>
      </c>
      <c r="E69" s="127"/>
      <c r="F69" s="125"/>
      <c r="G69" s="138"/>
      <c r="H69" s="125"/>
    </row>
    <row r="70" spans="1:8" x14ac:dyDescent="0.25">
      <c r="A70" s="83"/>
      <c r="B70" s="81" t="s">
        <v>44</v>
      </c>
      <c r="C70" s="127"/>
      <c r="D70" s="138"/>
      <c r="E70" s="127"/>
      <c r="F70" s="125"/>
      <c r="G70" s="138"/>
      <c r="H70" s="125"/>
    </row>
    <row r="71" spans="1:8" x14ac:dyDescent="0.25">
      <c r="A71" s="85" t="s">
        <v>121</v>
      </c>
      <c r="B71" s="81" t="s">
        <v>74</v>
      </c>
      <c r="C71" s="127"/>
      <c r="D71" s="138">
        <v>848</v>
      </c>
      <c r="E71" s="127"/>
      <c r="F71" s="125"/>
      <c r="G71" s="138"/>
      <c r="H71" s="125"/>
    </row>
    <row r="72" spans="1:8" x14ac:dyDescent="0.25">
      <c r="A72" s="83"/>
      <c r="B72" s="81" t="s">
        <v>44</v>
      </c>
      <c r="C72" s="127"/>
      <c r="D72" s="138"/>
      <c r="E72" s="127"/>
      <c r="F72" s="125"/>
      <c r="G72" s="138"/>
      <c r="H72" s="125"/>
    </row>
    <row r="73" spans="1:8" x14ac:dyDescent="0.25">
      <c r="A73" s="84" t="s">
        <v>122</v>
      </c>
      <c r="B73" s="81" t="s">
        <v>74</v>
      </c>
      <c r="C73" s="127">
        <v>875</v>
      </c>
      <c r="D73" s="138"/>
      <c r="E73" s="127">
        <v>864</v>
      </c>
      <c r="F73" s="125">
        <v>877</v>
      </c>
      <c r="G73" s="138">
        <v>873</v>
      </c>
      <c r="H73" s="125">
        <v>873</v>
      </c>
    </row>
    <row r="74" spans="1:8" x14ac:dyDescent="0.25">
      <c r="A74" s="84"/>
      <c r="B74" s="81" t="s">
        <v>44</v>
      </c>
      <c r="C74" s="127">
        <v>835</v>
      </c>
      <c r="D74" s="138"/>
      <c r="E74" s="127">
        <v>854</v>
      </c>
      <c r="F74" s="125">
        <v>843</v>
      </c>
      <c r="G74" s="138">
        <v>860</v>
      </c>
      <c r="H74" s="125">
        <v>846</v>
      </c>
    </row>
    <row r="75" spans="1:8" x14ac:dyDescent="0.25">
      <c r="A75" s="85" t="s">
        <v>146</v>
      </c>
      <c r="B75" s="81" t="s">
        <v>74</v>
      </c>
      <c r="C75" s="127"/>
      <c r="D75" s="138"/>
      <c r="E75" s="127"/>
      <c r="F75" s="125"/>
      <c r="G75" s="138"/>
      <c r="H75" s="125"/>
    </row>
    <row r="76" spans="1:8" x14ac:dyDescent="0.25">
      <c r="A76" s="83"/>
      <c r="B76" s="81" t="s">
        <v>44</v>
      </c>
      <c r="C76" s="127"/>
      <c r="D76" s="138"/>
      <c r="E76" s="127"/>
      <c r="F76" s="125"/>
      <c r="G76" s="138"/>
      <c r="H76" s="125"/>
    </row>
    <row r="77" spans="1:8" x14ac:dyDescent="0.25">
      <c r="A77" s="85" t="s">
        <v>123</v>
      </c>
      <c r="B77" s="81" t="s">
        <v>74</v>
      </c>
      <c r="C77" s="127">
        <v>448</v>
      </c>
      <c r="D77" s="138">
        <v>829</v>
      </c>
      <c r="E77" s="127">
        <v>845</v>
      </c>
      <c r="F77" s="125"/>
      <c r="G77" s="138"/>
      <c r="H77" s="125"/>
    </row>
    <row r="78" spans="1:8" x14ac:dyDescent="0.25">
      <c r="A78" s="83"/>
      <c r="B78" s="81" t="s">
        <v>44</v>
      </c>
      <c r="C78" s="127">
        <v>448</v>
      </c>
      <c r="D78" s="138">
        <v>763</v>
      </c>
      <c r="E78" s="127">
        <v>825</v>
      </c>
      <c r="F78" s="125"/>
      <c r="G78" s="138"/>
      <c r="H78" s="125"/>
    </row>
    <row r="79" spans="1:8" x14ac:dyDescent="0.25">
      <c r="A79" s="85" t="s">
        <v>124</v>
      </c>
      <c r="B79" s="81" t="s">
        <v>74</v>
      </c>
      <c r="C79" s="127"/>
      <c r="D79" s="138"/>
      <c r="E79" s="127"/>
      <c r="F79" s="125"/>
      <c r="G79" s="138"/>
      <c r="H79" s="125"/>
    </row>
    <row r="80" spans="1:8" x14ac:dyDescent="0.25">
      <c r="A80" s="83"/>
      <c r="B80" s="81" t="s">
        <v>44</v>
      </c>
      <c r="C80" s="127"/>
      <c r="D80" s="138"/>
      <c r="E80" s="127"/>
      <c r="F80" s="125"/>
      <c r="G80" s="138"/>
      <c r="H80" s="125"/>
    </row>
    <row r="81" spans="1:8" x14ac:dyDescent="0.25">
      <c r="A81" s="85" t="s">
        <v>125</v>
      </c>
      <c r="B81" s="81" t="s">
        <v>74</v>
      </c>
      <c r="C81" s="127"/>
      <c r="D81" s="138"/>
      <c r="E81" s="127">
        <v>845</v>
      </c>
      <c r="F81" s="125">
        <v>865</v>
      </c>
      <c r="G81" s="138"/>
      <c r="H81" s="125"/>
    </row>
    <row r="82" spans="1:8" x14ac:dyDescent="0.25">
      <c r="A82" s="83"/>
      <c r="B82" s="81" t="s">
        <v>44</v>
      </c>
      <c r="C82" s="127"/>
      <c r="D82" s="138"/>
      <c r="E82" s="127"/>
      <c r="F82" s="125">
        <v>834</v>
      </c>
      <c r="G82" s="138"/>
      <c r="H82" s="125"/>
    </row>
    <row r="83" spans="1:8" x14ac:dyDescent="0.25">
      <c r="A83" s="85" t="s">
        <v>147</v>
      </c>
      <c r="B83" s="81" t="s">
        <v>74</v>
      </c>
      <c r="C83" s="127"/>
      <c r="D83" s="138"/>
      <c r="E83" s="127"/>
      <c r="F83" s="125">
        <v>738</v>
      </c>
      <c r="G83" s="138">
        <v>788</v>
      </c>
      <c r="H83" s="125">
        <v>737</v>
      </c>
    </row>
    <row r="84" spans="1:8" x14ac:dyDescent="0.25">
      <c r="A84" s="83"/>
      <c r="B84" s="81" t="s">
        <v>44</v>
      </c>
      <c r="C84" s="127"/>
      <c r="D84" s="138"/>
      <c r="E84" s="127"/>
      <c r="F84" s="125">
        <v>724</v>
      </c>
      <c r="G84" s="138"/>
      <c r="H84" s="125"/>
    </row>
    <row r="85" spans="1:8" x14ac:dyDescent="0.25">
      <c r="A85" s="85" t="s">
        <v>126</v>
      </c>
      <c r="B85" s="81" t="s">
        <v>74</v>
      </c>
      <c r="C85" s="127">
        <v>770</v>
      </c>
      <c r="D85" s="138"/>
      <c r="E85" s="127"/>
      <c r="F85" s="125"/>
      <c r="G85" s="138">
        <v>788</v>
      </c>
      <c r="H85" s="125">
        <v>793</v>
      </c>
    </row>
    <row r="86" spans="1:8" x14ac:dyDescent="0.25">
      <c r="A86" s="83"/>
      <c r="B86" s="81" t="s">
        <v>44</v>
      </c>
      <c r="C86" s="127">
        <v>746</v>
      </c>
      <c r="D86" s="138"/>
      <c r="E86" s="127"/>
      <c r="F86" s="125">
        <v>721</v>
      </c>
      <c r="G86" s="138">
        <v>753</v>
      </c>
      <c r="H86" s="125">
        <v>781</v>
      </c>
    </row>
    <row r="87" spans="1:8" x14ac:dyDescent="0.25">
      <c r="A87" s="85" t="s">
        <v>127</v>
      </c>
      <c r="B87" s="81" t="s">
        <v>74</v>
      </c>
      <c r="C87" s="127"/>
      <c r="D87" s="138"/>
      <c r="E87" s="127"/>
      <c r="F87" s="125"/>
      <c r="G87" s="138"/>
      <c r="H87" s="125"/>
    </row>
    <row r="88" spans="1:8" x14ac:dyDescent="0.25">
      <c r="A88" s="83"/>
      <c r="B88" s="81" t="s">
        <v>44</v>
      </c>
      <c r="C88" s="127"/>
      <c r="D88" s="138"/>
      <c r="E88" s="127"/>
      <c r="F88" s="125"/>
      <c r="G88" s="138"/>
      <c r="H88" s="125"/>
    </row>
    <row r="89" spans="1:8" x14ac:dyDescent="0.25">
      <c r="A89" s="85" t="s">
        <v>128</v>
      </c>
      <c r="B89" s="81" t="s">
        <v>74</v>
      </c>
      <c r="C89" s="127"/>
      <c r="D89" s="138">
        <v>711</v>
      </c>
      <c r="E89" s="127"/>
      <c r="F89" s="125"/>
      <c r="G89" s="138"/>
      <c r="H89" s="140">
        <v>743</v>
      </c>
    </row>
    <row r="90" spans="1:8" x14ac:dyDescent="0.25">
      <c r="A90" s="83"/>
      <c r="B90" s="81" t="s">
        <v>44</v>
      </c>
      <c r="C90" s="127"/>
      <c r="D90" s="138"/>
      <c r="E90" s="127"/>
      <c r="F90" s="125"/>
      <c r="G90" s="138"/>
      <c r="H90" s="125">
        <v>660</v>
      </c>
    </row>
    <row r="91" spans="1:8" x14ac:dyDescent="0.25">
      <c r="A91" s="85" t="s">
        <v>129</v>
      </c>
      <c r="B91" s="81" t="s">
        <v>74</v>
      </c>
      <c r="C91" s="127"/>
      <c r="D91" s="138">
        <v>754</v>
      </c>
      <c r="E91" s="127"/>
      <c r="F91" s="125"/>
      <c r="G91" s="138">
        <v>782</v>
      </c>
      <c r="H91" s="125">
        <v>777</v>
      </c>
    </row>
    <row r="92" spans="1:8" x14ac:dyDescent="0.25">
      <c r="A92" s="83"/>
      <c r="B92" s="81" t="s">
        <v>44</v>
      </c>
      <c r="C92" s="127"/>
      <c r="D92" s="138">
        <v>702</v>
      </c>
      <c r="E92" s="127"/>
      <c r="F92" s="125"/>
      <c r="G92" s="138">
        <v>736</v>
      </c>
      <c r="H92" s="125">
        <v>760</v>
      </c>
    </row>
    <row r="93" spans="1:8" x14ac:dyDescent="0.25">
      <c r="A93" s="85" t="s">
        <v>130</v>
      </c>
      <c r="B93" s="81" t="s">
        <v>74</v>
      </c>
      <c r="C93" s="127"/>
      <c r="D93" s="138"/>
      <c r="E93" s="127"/>
      <c r="F93" s="125"/>
      <c r="G93" s="138"/>
      <c r="H93" s="125"/>
    </row>
    <row r="94" spans="1:8" x14ac:dyDescent="0.25">
      <c r="A94" s="83"/>
      <c r="B94" s="81" t="s">
        <v>44</v>
      </c>
      <c r="C94" s="127"/>
      <c r="D94" s="138"/>
      <c r="E94" s="127"/>
      <c r="F94" s="125"/>
      <c r="G94" s="138"/>
      <c r="H94" s="125"/>
    </row>
    <row r="95" spans="1:8" x14ac:dyDescent="0.25">
      <c r="A95" s="85" t="s">
        <v>131</v>
      </c>
      <c r="B95" s="81" t="s">
        <v>74</v>
      </c>
      <c r="C95" s="127"/>
      <c r="D95" s="138">
        <v>754</v>
      </c>
      <c r="E95" s="127"/>
      <c r="F95" s="125"/>
      <c r="G95" s="138"/>
      <c r="H95" s="125"/>
    </row>
    <row r="96" spans="1:8" x14ac:dyDescent="0.25">
      <c r="A96" s="83"/>
      <c r="B96" s="81" t="s">
        <v>44</v>
      </c>
      <c r="C96" s="127"/>
      <c r="D96" s="138">
        <v>690</v>
      </c>
      <c r="E96" s="127"/>
      <c r="F96" s="125"/>
      <c r="G96" s="138"/>
      <c r="H96" s="125"/>
    </row>
    <row r="97" spans="1:8" x14ac:dyDescent="0.25">
      <c r="A97" s="85" t="s">
        <v>148</v>
      </c>
      <c r="B97" s="81" t="s">
        <v>74</v>
      </c>
      <c r="C97" s="127"/>
      <c r="D97" s="138"/>
      <c r="E97" s="127"/>
      <c r="F97" s="125"/>
      <c r="G97" s="138"/>
      <c r="H97" s="125"/>
    </row>
    <row r="98" spans="1:8" x14ac:dyDescent="0.25">
      <c r="A98" s="85"/>
      <c r="B98" s="81" t="s">
        <v>44</v>
      </c>
      <c r="C98" s="127"/>
      <c r="D98" s="138"/>
      <c r="E98" s="127"/>
      <c r="F98" s="125"/>
      <c r="G98" s="138"/>
      <c r="H98" s="125"/>
    </row>
    <row r="99" spans="1:8" x14ac:dyDescent="0.25">
      <c r="A99" s="85" t="s">
        <v>132</v>
      </c>
      <c r="B99" s="81" t="s">
        <v>74</v>
      </c>
      <c r="C99" s="127"/>
      <c r="D99" s="138">
        <v>735</v>
      </c>
      <c r="E99" s="127">
        <v>724</v>
      </c>
      <c r="F99" s="125"/>
      <c r="G99" s="138"/>
      <c r="H99" s="125"/>
    </row>
    <row r="100" spans="1:8" x14ac:dyDescent="0.25">
      <c r="A100" s="83"/>
      <c r="B100" s="81" t="s">
        <v>44</v>
      </c>
      <c r="C100" s="127"/>
      <c r="D100" s="138"/>
      <c r="E100" s="127"/>
      <c r="F100" s="125"/>
      <c r="G100" s="138"/>
      <c r="H100" s="125"/>
    </row>
    <row r="101" spans="1:8" x14ac:dyDescent="0.25">
      <c r="A101" s="85" t="s">
        <v>133</v>
      </c>
      <c r="B101" s="81" t="s">
        <v>74</v>
      </c>
      <c r="C101" s="127">
        <v>805</v>
      </c>
      <c r="E101" s="127"/>
      <c r="F101" s="125">
        <v>755</v>
      </c>
      <c r="G101" s="138">
        <v>794</v>
      </c>
      <c r="H101" s="125">
        <v>759</v>
      </c>
    </row>
    <row r="102" spans="1:8" x14ac:dyDescent="0.25">
      <c r="A102" s="83"/>
      <c r="B102" s="81" t="s">
        <v>44</v>
      </c>
      <c r="C102" s="127">
        <v>794</v>
      </c>
      <c r="D102" s="138">
        <v>756</v>
      </c>
      <c r="E102" s="127"/>
      <c r="F102" s="125">
        <v>711</v>
      </c>
      <c r="G102" s="138">
        <v>738</v>
      </c>
      <c r="H102" s="125">
        <v>749</v>
      </c>
    </row>
    <row r="103" spans="1:8" x14ac:dyDescent="0.25">
      <c r="A103" s="85" t="s">
        <v>134</v>
      </c>
      <c r="B103" s="81" t="s">
        <v>74</v>
      </c>
      <c r="C103" s="127">
        <v>805</v>
      </c>
      <c r="D103" s="138">
        <v>862</v>
      </c>
      <c r="E103" s="127"/>
      <c r="F103" s="125">
        <v>765</v>
      </c>
      <c r="G103" s="138">
        <v>818</v>
      </c>
      <c r="H103" s="125">
        <v>812</v>
      </c>
    </row>
    <row r="104" spans="1:8" x14ac:dyDescent="0.25">
      <c r="A104" s="83"/>
      <c r="B104" s="81" t="s">
        <v>44</v>
      </c>
      <c r="C104" s="127">
        <v>778</v>
      </c>
      <c r="D104" s="138">
        <v>815</v>
      </c>
      <c r="E104" s="127"/>
      <c r="F104" s="125"/>
      <c r="G104" s="138">
        <v>806</v>
      </c>
      <c r="H104" s="125">
        <v>809</v>
      </c>
    </row>
    <row r="105" spans="1:8" x14ac:dyDescent="0.25">
      <c r="A105" s="85" t="s">
        <v>135</v>
      </c>
      <c r="B105" s="81" t="s">
        <v>74</v>
      </c>
      <c r="C105" s="127"/>
      <c r="D105" s="138">
        <v>774</v>
      </c>
      <c r="E105" s="127"/>
      <c r="F105" s="125"/>
      <c r="G105" s="138"/>
      <c r="H105" s="125"/>
    </row>
    <row r="106" spans="1:8" x14ac:dyDescent="0.25">
      <c r="A106" s="83"/>
      <c r="B106" s="81" t="s">
        <v>44</v>
      </c>
      <c r="C106" s="127"/>
      <c r="D106" s="138">
        <v>729</v>
      </c>
      <c r="E106" s="127"/>
      <c r="F106" s="125"/>
      <c r="G106" s="138"/>
      <c r="H106" s="125"/>
    </row>
    <row r="107" spans="1:8" x14ac:dyDescent="0.25">
      <c r="A107" s="85" t="s">
        <v>136</v>
      </c>
      <c r="B107" s="81" t="s">
        <v>74</v>
      </c>
      <c r="C107" s="127"/>
      <c r="D107" s="138"/>
      <c r="E107" s="127"/>
      <c r="F107" s="125"/>
      <c r="G107" s="138"/>
      <c r="H107" s="125"/>
    </row>
    <row r="108" spans="1:8" x14ac:dyDescent="0.25">
      <c r="A108" s="83"/>
      <c r="B108" s="81" t="s">
        <v>44</v>
      </c>
      <c r="C108" s="127"/>
      <c r="D108" s="138"/>
      <c r="E108" s="127"/>
      <c r="F108" s="125"/>
      <c r="G108" s="138"/>
      <c r="H108" s="125"/>
    </row>
    <row r="109" spans="1:8" x14ac:dyDescent="0.25">
      <c r="A109" s="85" t="s">
        <v>149</v>
      </c>
      <c r="B109" s="81" t="s">
        <v>74</v>
      </c>
      <c r="C109" s="127"/>
      <c r="D109" s="138"/>
      <c r="E109" s="127"/>
      <c r="F109" s="125"/>
      <c r="G109" s="138"/>
      <c r="H109" s="125"/>
    </row>
    <row r="110" spans="1:8" x14ac:dyDescent="0.25">
      <c r="A110" s="85"/>
      <c r="B110" s="81" t="s">
        <v>44</v>
      </c>
      <c r="C110" s="127"/>
      <c r="D110" s="138"/>
      <c r="E110" s="127"/>
      <c r="F110" s="125"/>
      <c r="G110" s="138"/>
      <c r="H110" s="125"/>
    </row>
    <row r="111" spans="1:8" x14ac:dyDescent="0.25">
      <c r="A111" s="85" t="s">
        <v>137</v>
      </c>
      <c r="B111" s="81" t="s">
        <v>74</v>
      </c>
      <c r="C111" s="127"/>
      <c r="D111" s="138"/>
      <c r="E111" s="127"/>
      <c r="F111" s="125"/>
      <c r="G111" s="138"/>
      <c r="H111" s="125"/>
    </row>
    <row r="112" spans="1:8" x14ac:dyDescent="0.25">
      <c r="A112" s="85"/>
      <c r="B112" s="81" t="s">
        <v>44</v>
      </c>
      <c r="C112" s="127"/>
      <c r="D112" s="138"/>
      <c r="E112" s="127"/>
      <c r="F112" s="125"/>
      <c r="G112" s="138"/>
      <c r="H112" s="1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ECB-B704-4D5A-B234-B9CF182EA811}">
  <dimension ref="A1:G92"/>
  <sheetViews>
    <sheetView topLeftCell="A67" workbookViewId="0">
      <selection activeCell="Y66" sqref="Y66"/>
    </sheetView>
  </sheetViews>
  <sheetFormatPr defaultRowHeight="15" x14ac:dyDescent="0.25"/>
  <cols>
    <col min="1" max="2" width="11" style="79" customWidth="1"/>
    <col min="3" max="3" width="18.42578125" style="79" customWidth="1"/>
    <col min="4" max="4" width="17.5703125" style="79" customWidth="1"/>
    <col min="5" max="5" width="20.140625" style="79" customWidth="1"/>
    <col min="6" max="6" width="23.7109375" style="79" customWidth="1"/>
    <col min="7" max="7" width="28.7109375" style="79" bestFit="1" customWidth="1"/>
    <col min="8" max="15" width="25" style="79" customWidth="1"/>
    <col min="16" max="16384" width="9.140625" style="79"/>
  </cols>
  <sheetData>
    <row r="1" spans="1:7" x14ac:dyDescent="0.25">
      <c r="C1" s="79" t="s">
        <v>73</v>
      </c>
    </row>
    <row r="2" spans="1:7" x14ac:dyDescent="0.25">
      <c r="C2" s="79" t="s">
        <v>174</v>
      </c>
      <c r="D2" s="79" t="s">
        <v>173</v>
      </c>
      <c r="E2" s="79" t="s">
        <v>210</v>
      </c>
      <c r="F2" s="79" t="s">
        <v>211</v>
      </c>
      <c r="G2" s="79" t="s">
        <v>209</v>
      </c>
    </row>
    <row r="3" spans="1:7" x14ac:dyDescent="0.25">
      <c r="A3" s="82" t="s">
        <v>105</v>
      </c>
      <c r="B3" s="81" t="s">
        <v>74</v>
      </c>
      <c r="C3" s="127"/>
      <c r="D3" s="141"/>
      <c r="E3" s="125">
        <v>744</v>
      </c>
      <c r="F3" s="141"/>
      <c r="G3" s="125"/>
    </row>
    <row r="4" spans="1:7" x14ac:dyDescent="0.25">
      <c r="A4" s="80"/>
      <c r="B4" s="81" t="s">
        <v>44</v>
      </c>
      <c r="C4" s="128"/>
      <c r="D4" s="142"/>
      <c r="E4" s="125">
        <v>727</v>
      </c>
      <c r="F4" s="141"/>
      <c r="G4" s="125"/>
    </row>
    <row r="5" spans="1:7" x14ac:dyDescent="0.25">
      <c r="A5" s="82" t="s">
        <v>106</v>
      </c>
      <c r="B5" s="81" t="s">
        <v>74</v>
      </c>
      <c r="C5" s="127"/>
      <c r="D5" s="141"/>
      <c r="E5" s="125"/>
      <c r="F5" s="141"/>
      <c r="G5" s="125"/>
    </row>
    <row r="6" spans="1:7" x14ac:dyDescent="0.25">
      <c r="A6" s="80"/>
      <c r="B6" s="81" t="s">
        <v>44</v>
      </c>
      <c r="C6" s="128"/>
      <c r="D6" s="142"/>
      <c r="E6" s="125"/>
      <c r="F6" s="141"/>
      <c r="G6" s="125"/>
    </row>
    <row r="7" spans="1:7" x14ac:dyDescent="0.25">
      <c r="A7" s="82" t="s">
        <v>163</v>
      </c>
      <c r="B7" s="81" t="s">
        <v>74</v>
      </c>
      <c r="C7" s="128"/>
      <c r="D7" s="142"/>
      <c r="E7" s="125"/>
      <c r="F7" s="141"/>
      <c r="G7" s="125">
        <v>731</v>
      </c>
    </row>
    <row r="8" spans="1:7" x14ac:dyDescent="0.25">
      <c r="A8" s="80"/>
      <c r="B8" s="81" t="s">
        <v>44</v>
      </c>
      <c r="C8" s="128"/>
      <c r="D8" s="142"/>
      <c r="E8" s="125"/>
      <c r="F8" s="141"/>
      <c r="G8" s="125"/>
    </row>
    <row r="9" spans="1:7" x14ac:dyDescent="0.25">
      <c r="A9" s="82" t="s">
        <v>162</v>
      </c>
      <c r="B9" s="81" t="s">
        <v>74</v>
      </c>
      <c r="C9" s="127">
        <v>726</v>
      </c>
      <c r="D9" s="141"/>
      <c r="E9" s="125"/>
      <c r="F9" s="141">
        <v>871</v>
      </c>
      <c r="G9" s="125"/>
    </row>
    <row r="10" spans="1:7" x14ac:dyDescent="0.25">
      <c r="A10" s="80"/>
      <c r="B10" s="81" t="s">
        <v>44</v>
      </c>
      <c r="C10" s="127"/>
      <c r="D10" s="141"/>
      <c r="E10" s="125"/>
      <c r="F10" s="141">
        <v>815</v>
      </c>
      <c r="G10" s="125"/>
    </row>
    <row r="11" spans="1:7" x14ac:dyDescent="0.25">
      <c r="A11" s="82" t="s">
        <v>139</v>
      </c>
      <c r="B11" s="81" t="s">
        <v>74</v>
      </c>
      <c r="C11" s="127"/>
      <c r="D11" s="141"/>
      <c r="E11" s="125"/>
      <c r="F11" s="141"/>
      <c r="G11" s="125"/>
    </row>
    <row r="12" spans="1:7" x14ac:dyDescent="0.25">
      <c r="A12" s="80"/>
      <c r="B12" s="81" t="s">
        <v>44</v>
      </c>
      <c r="C12" s="127"/>
      <c r="D12" s="141"/>
      <c r="E12" s="125"/>
      <c r="F12" s="141"/>
      <c r="G12" s="125"/>
    </row>
    <row r="13" spans="1:7" x14ac:dyDescent="0.25">
      <c r="A13" s="82" t="s">
        <v>108</v>
      </c>
      <c r="B13" s="81" t="s">
        <v>74</v>
      </c>
      <c r="C13" s="127"/>
      <c r="D13" s="141"/>
      <c r="E13" s="125"/>
      <c r="F13" s="141"/>
      <c r="G13" s="125"/>
    </row>
    <row r="14" spans="1:7" x14ac:dyDescent="0.25">
      <c r="A14" s="80"/>
      <c r="B14" s="81" t="s">
        <v>44</v>
      </c>
      <c r="C14" s="127"/>
      <c r="D14" s="141"/>
      <c r="E14" s="125"/>
      <c r="F14" s="141"/>
      <c r="G14" s="125"/>
    </row>
    <row r="15" spans="1:7" x14ac:dyDescent="0.25">
      <c r="A15" s="82" t="s">
        <v>140</v>
      </c>
      <c r="B15" s="81" t="s">
        <v>74</v>
      </c>
      <c r="C15" s="127"/>
      <c r="D15" s="141"/>
      <c r="E15" s="125"/>
      <c r="F15" s="141"/>
      <c r="G15" s="125"/>
    </row>
    <row r="16" spans="1:7" x14ac:dyDescent="0.25">
      <c r="A16" s="80"/>
      <c r="B16" s="81" t="s">
        <v>44</v>
      </c>
      <c r="C16" s="127"/>
      <c r="D16" s="141"/>
      <c r="E16" s="125"/>
      <c r="F16" s="141"/>
      <c r="G16" s="125"/>
    </row>
    <row r="17" spans="1:7" x14ac:dyDescent="0.25">
      <c r="A17" s="82" t="s">
        <v>109</v>
      </c>
      <c r="B17" s="81" t="s">
        <v>74</v>
      </c>
      <c r="C17" s="127"/>
      <c r="D17" s="141">
        <v>724</v>
      </c>
      <c r="E17" s="125"/>
      <c r="F17" s="141"/>
      <c r="G17" s="125">
        <v>787</v>
      </c>
    </row>
    <row r="18" spans="1:7" x14ac:dyDescent="0.25">
      <c r="A18" s="80"/>
      <c r="B18" s="81" t="s">
        <v>44</v>
      </c>
      <c r="C18" s="127"/>
      <c r="D18" s="141"/>
      <c r="E18" s="125"/>
      <c r="F18" s="141"/>
      <c r="G18" s="125"/>
    </row>
    <row r="19" spans="1:7" x14ac:dyDescent="0.25">
      <c r="A19" s="82" t="s">
        <v>141</v>
      </c>
      <c r="B19" s="81" t="s">
        <v>74</v>
      </c>
      <c r="C19" s="127">
        <v>760</v>
      </c>
      <c r="D19" s="141"/>
      <c r="E19" s="125"/>
      <c r="F19" s="141"/>
      <c r="G19" s="125"/>
    </row>
    <row r="20" spans="1:7" x14ac:dyDescent="0.25">
      <c r="A20" s="82"/>
      <c r="B20" s="81" t="s">
        <v>44</v>
      </c>
      <c r="C20" s="127">
        <v>738</v>
      </c>
      <c r="D20" s="141"/>
      <c r="E20" s="125"/>
      <c r="F20" s="141"/>
      <c r="G20" s="125"/>
    </row>
    <row r="21" spans="1:7" x14ac:dyDescent="0.25">
      <c r="A21" s="82" t="s">
        <v>110</v>
      </c>
      <c r="B21" s="81" t="s">
        <v>74</v>
      </c>
      <c r="C21" s="127"/>
      <c r="D21" s="141"/>
      <c r="E21" s="125"/>
      <c r="F21" s="141"/>
      <c r="G21" s="125"/>
    </row>
    <row r="22" spans="1:7" x14ac:dyDescent="0.25">
      <c r="A22" s="82"/>
      <c r="B22" s="81" t="s">
        <v>44</v>
      </c>
      <c r="C22" s="127"/>
      <c r="D22" s="141"/>
      <c r="E22" s="125"/>
      <c r="F22" s="141"/>
      <c r="G22" s="125"/>
    </row>
    <row r="23" spans="1:7" x14ac:dyDescent="0.25">
      <c r="A23" s="82" t="s">
        <v>142</v>
      </c>
      <c r="B23" s="81" t="s">
        <v>74</v>
      </c>
      <c r="C23" s="127"/>
      <c r="D23" s="141"/>
      <c r="E23" s="125"/>
      <c r="F23" s="141"/>
      <c r="G23" s="125"/>
    </row>
    <row r="24" spans="1:7" x14ac:dyDescent="0.25">
      <c r="A24" s="82"/>
      <c r="B24" s="81" t="s">
        <v>44</v>
      </c>
      <c r="C24" s="127"/>
      <c r="D24" s="141"/>
      <c r="E24" s="125"/>
      <c r="F24" s="141"/>
      <c r="G24" s="125"/>
    </row>
    <row r="25" spans="1:7" x14ac:dyDescent="0.25">
      <c r="A25" s="82" t="s">
        <v>143</v>
      </c>
      <c r="B25" s="81" t="s">
        <v>74</v>
      </c>
      <c r="C25" s="127"/>
      <c r="D25" s="141"/>
      <c r="E25" s="125"/>
      <c r="F25" s="141"/>
      <c r="G25" s="125"/>
    </row>
    <row r="26" spans="1:7" x14ac:dyDescent="0.25">
      <c r="A26" s="80"/>
      <c r="B26" s="81" t="s">
        <v>44</v>
      </c>
      <c r="C26" s="127"/>
      <c r="D26" s="141"/>
      <c r="E26" s="125"/>
      <c r="F26" s="141"/>
      <c r="G26" s="125"/>
    </row>
    <row r="27" spans="1:7" x14ac:dyDescent="0.25">
      <c r="A27" s="82" t="s">
        <v>111</v>
      </c>
      <c r="B27" s="81" t="s">
        <v>74</v>
      </c>
      <c r="C27" s="127"/>
      <c r="D27" s="141"/>
      <c r="E27" s="125"/>
      <c r="F27" s="141"/>
      <c r="G27" s="125"/>
    </row>
    <row r="28" spans="1:7" x14ac:dyDescent="0.25">
      <c r="A28" s="80"/>
      <c r="B28" s="81" t="s">
        <v>44</v>
      </c>
      <c r="C28" s="127"/>
      <c r="D28" s="141"/>
      <c r="E28" s="125"/>
      <c r="F28" s="141"/>
      <c r="G28" s="125"/>
    </row>
    <row r="29" spans="1:7" x14ac:dyDescent="0.25">
      <c r="A29" s="82" t="s">
        <v>144</v>
      </c>
      <c r="B29" s="81" t="s">
        <v>74</v>
      </c>
      <c r="C29" s="127"/>
      <c r="D29" s="141"/>
      <c r="E29" s="125"/>
      <c r="F29" s="141"/>
      <c r="G29" s="125"/>
    </row>
    <row r="30" spans="1:7" x14ac:dyDescent="0.25">
      <c r="A30" s="82"/>
      <c r="B30" s="81" t="s">
        <v>44</v>
      </c>
      <c r="C30" s="127"/>
      <c r="D30" s="141"/>
      <c r="E30" s="125"/>
      <c r="F30" s="141"/>
      <c r="G30" s="125"/>
    </row>
    <row r="31" spans="1:7" x14ac:dyDescent="0.25">
      <c r="A31" s="82" t="s">
        <v>112</v>
      </c>
      <c r="B31" s="81" t="s">
        <v>74</v>
      </c>
      <c r="C31" s="127"/>
      <c r="D31" s="141"/>
      <c r="E31" s="125"/>
      <c r="F31" s="141"/>
      <c r="G31" s="125"/>
    </row>
    <row r="32" spans="1:7" x14ac:dyDescent="0.25">
      <c r="A32" s="82"/>
      <c r="B32" s="81" t="s">
        <v>44</v>
      </c>
      <c r="C32" s="127"/>
      <c r="D32" s="141"/>
      <c r="E32" s="125"/>
      <c r="F32" s="141"/>
      <c r="G32" s="125"/>
    </row>
    <row r="33" spans="1:7" x14ac:dyDescent="0.25">
      <c r="A33" s="82" t="s">
        <v>113</v>
      </c>
      <c r="B33" s="81" t="s">
        <v>74</v>
      </c>
      <c r="C33" s="127"/>
      <c r="D33" s="141">
        <v>710</v>
      </c>
      <c r="E33" s="125"/>
      <c r="F33" s="141"/>
      <c r="G33" s="125">
        <v>701</v>
      </c>
    </row>
    <row r="34" spans="1:7" x14ac:dyDescent="0.25">
      <c r="A34" s="80"/>
      <c r="B34" s="81" t="s">
        <v>44</v>
      </c>
      <c r="C34" s="127"/>
      <c r="D34" s="141">
        <v>694</v>
      </c>
      <c r="E34" s="125"/>
      <c r="F34" s="141"/>
      <c r="G34" s="125">
        <v>697</v>
      </c>
    </row>
    <row r="35" spans="1:7" x14ac:dyDescent="0.25">
      <c r="A35" s="82" t="s">
        <v>169</v>
      </c>
      <c r="B35" s="81" t="s">
        <v>74</v>
      </c>
      <c r="C35" s="127"/>
      <c r="D35" s="141"/>
      <c r="E35" s="125"/>
      <c r="F35" s="141">
        <v>809</v>
      </c>
      <c r="G35" s="125"/>
    </row>
    <row r="36" spans="1:7" x14ac:dyDescent="0.25">
      <c r="A36" s="80"/>
      <c r="B36" s="81" t="s">
        <v>44</v>
      </c>
      <c r="C36" s="128"/>
      <c r="D36" s="142"/>
      <c r="E36" s="125"/>
      <c r="F36" s="141"/>
      <c r="G36" s="125"/>
    </row>
    <row r="37" spans="1:7" x14ac:dyDescent="0.25">
      <c r="A37" s="82" t="s">
        <v>115</v>
      </c>
      <c r="B37" s="81" t="s">
        <v>74</v>
      </c>
      <c r="C37" s="127"/>
      <c r="D37" s="141">
        <v>694</v>
      </c>
      <c r="E37" s="125"/>
      <c r="F37" s="141"/>
      <c r="G37" s="125">
        <v>828</v>
      </c>
    </row>
    <row r="38" spans="1:7" x14ac:dyDescent="0.25">
      <c r="A38" s="80"/>
      <c r="B38" s="81" t="s">
        <v>44</v>
      </c>
      <c r="C38" s="127"/>
      <c r="D38" s="141"/>
      <c r="E38" s="125"/>
      <c r="F38" s="141"/>
      <c r="G38" s="125">
        <v>797</v>
      </c>
    </row>
    <row r="39" spans="1:7" x14ac:dyDescent="0.25">
      <c r="A39" s="82" t="s">
        <v>116</v>
      </c>
      <c r="B39" s="81" t="s">
        <v>74</v>
      </c>
      <c r="C39" s="127"/>
      <c r="D39" s="141">
        <v>780</v>
      </c>
      <c r="E39" s="125"/>
      <c r="F39" s="141"/>
      <c r="G39" s="125">
        <v>781</v>
      </c>
    </row>
    <row r="40" spans="1:7" x14ac:dyDescent="0.25">
      <c r="A40" s="80"/>
      <c r="B40" s="81" t="s">
        <v>44</v>
      </c>
      <c r="C40" s="127"/>
      <c r="D40" s="141"/>
      <c r="E40" s="125"/>
      <c r="F40" s="141"/>
      <c r="G40" s="125">
        <v>764</v>
      </c>
    </row>
    <row r="41" spans="1:7" x14ac:dyDescent="0.25">
      <c r="A41" s="85" t="s">
        <v>117</v>
      </c>
      <c r="B41" s="81" t="s">
        <v>74</v>
      </c>
      <c r="C41" s="127"/>
      <c r="D41" s="141"/>
      <c r="E41" s="125"/>
      <c r="F41" s="141"/>
      <c r="G41" s="125"/>
    </row>
    <row r="42" spans="1:7" x14ac:dyDescent="0.25">
      <c r="A42" s="83"/>
      <c r="B42" s="81" t="s">
        <v>44</v>
      </c>
      <c r="C42" s="127"/>
      <c r="D42" s="141"/>
      <c r="E42" s="125"/>
      <c r="F42" s="141"/>
      <c r="G42" s="125"/>
    </row>
    <row r="43" spans="1:7" x14ac:dyDescent="0.25">
      <c r="A43" s="85" t="s">
        <v>118</v>
      </c>
      <c r="B43" s="81" t="s">
        <v>74</v>
      </c>
      <c r="C43" s="127">
        <v>700</v>
      </c>
      <c r="D43" s="141">
        <v>648</v>
      </c>
      <c r="E43" s="125">
        <v>779</v>
      </c>
      <c r="F43" s="141">
        <v>757</v>
      </c>
      <c r="G43" s="125"/>
    </row>
    <row r="44" spans="1:7" x14ac:dyDescent="0.25">
      <c r="A44" s="83"/>
      <c r="B44" s="81" t="s">
        <v>44</v>
      </c>
      <c r="C44" s="127"/>
      <c r="D44" s="141"/>
      <c r="E44" s="125">
        <v>729</v>
      </c>
      <c r="F44" s="141">
        <v>714</v>
      </c>
      <c r="G44" s="125"/>
    </row>
    <row r="45" spans="1:7" x14ac:dyDescent="0.25">
      <c r="A45" s="85" t="s">
        <v>145</v>
      </c>
      <c r="B45" s="81" t="s">
        <v>74</v>
      </c>
      <c r="C45" s="127"/>
      <c r="D45" s="141"/>
      <c r="E45" s="125"/>
      <c r="F45" s="141"/>
      <c r="G45" s="125"/>
    </row>
    <row r="46" spans="1:7" x14ac:dyDescent="0.25">
      <c r="A46" s="83"/>
      <c r="B46" s="81" t="s">
        <v>44</v>
      </c>
      <c r="C46" s="127"/>
      <c r="D46" s="141"/>
      <c r="E46" s="125"/>
      <c r="F46" s="141"/>
      <c r="G46" s="125"/>
    </row>
    <row r="47" spans="1:7" x14ac:dyDescent="0.25">
      <c r="A47" s="85" t="s">
        <v>119</v>
      </c>
      <c r="B47" s="81" t="s">
        <v>74</v>
      </c>
      <c r="C47" s="127"/>
      <c r="D47" s="141"/>
      <c r="E47" s="125"/>
      <c r="F47" s="141"/>
      <c r="G47" s="125">
        <v>641</v>
      </c>
    </row>
    <row r="48" spans="1:7" x14ac:dyDescent="0.25">
      <c r="A48" s="83"/>
      <c r="B48" s="81" t="s">
        <v>44</v>
      </c>
      <c r="C48" s="127"/>
      <c r="D48" s="141"/>
      <c r="E48" s="125"/>
      <c r="F48" s="141"/>
      <c r="G48" s="125"/>
    </row>
    <row r="49" spans="1:7" x14ac:dyDescent="0.25">
      <c r="A49" s="85" t="s">
        <v>120</v>
      </c>
      <c r="B49" s="81" t="s">
        <v>74</v>
      </c>
      <c r="C49" s="127"/>
      <c r="D49" s="141">
        <v>549</v>
      </c>
      <c r="E49" s="125"/>
      <c r="F49" s="141"/>
      <c r="G49" s="125"/>
    </row>
    <row r="50" spans="1:7" x14ac:dyDescent="0.25">
      <c r="A50" s="83"/>
      <c r="B50" s="81" t="s">
        <v>44</v>
      </c>
      <c r="C50" s="127"/>
      <c r="D50" s="141"/>
      <c r="E50" s="125"/>
      <c r="F50" s="141"/>
      <c r="G50" s="125"/>
    </row>
    <row r="51" spans="1:7" x14ac:dyDescent="0.25">
      <c r="A51" s="85" t="s">
        <v>121</v>
      </c>
      <c r="B51" s="81" t="s">
        <v>74</v>
      </c>
      <c r="C51" s="127"/>
      <c r="D51" s="141"/>
      <c r="E51" s="125"/>
      <c r="F51" s="141"/>
      <c r="G51" s="125"/>
    </row>
    <row r="52" spans="1:7" x14ac:dyDescent="0.25">
      <c r="A52" s="83"/>
      <c r="B52" s="81" t="s">
        <v>44</v>
      </c>
      <c r="C52" s="127"/>
      <c r="D52" s="141"/>
      <c r="E52" s="125"/>
      <c r="F52" s="141"/>
      <c r="G52" s="125"/>
    </row>
    <row r="53" spans="1:7" x14ac:dyDescent="0.25">
      <c r="A53" s="84" t="s">
        <v>122</v>
      </c>
      <c r="B53" s="81" t="s">
        <v>74</v>
      </c>
      <c r="C53" s="127">
        <v>842</v>
      </c>
      <c r="D53" s="141">
        <v>864</v>
      </c>
      <c r="E53" s="125">
        <v>883</v>
      </c>
      <c r="F53" s="141"/>
      <c r="G53" s="125">
        <v>876</v>
      </c>
    </row>
    <row r="54" spans="1:7" x14ac:dyDescent="0.25">
      <c r="A54" s="84"/>
      <c r="B54" s="81" t="s">
        <v>44</v>
      </c>
      <c r="C54" s="127"/>
      <c r="D54" s="141">
        <v>858</v>
      </c>
      <c r="E54" s="125">
        <v>868</v>
      </c>
      <c r="F54" s="141"/>
      <c r="G54" s="125">
        <v>860</v>
      </c>
    </row>
    <row r="55" spans="1:7" x14ac:dyDescent="0.25">
      <c r="A55" s="85" t="s">
        <v>146</v>
      </c>
      <c r="B55" s="81" t="s">
        <v>74</v>
      </c>
      <c r="C55" s="127"/>
      <c r="D55" s="141"/>
      <c r="E55" s="125"/>
      <c r="F55" s="141"/>
      <c r="G55" s="125"/>
    </row>
    <row r="56" spans="1:7" x14ac:dyDescent="0.25">
      <c r="A56" s="83"/>
      <c r="B56" s="81" t="s">
        <v>44</v>
      </c>
      <c r="C56" s="127"/>
      <c r="D56" s="141"/>
      <c r="E56" s="125"/>
      <c r="F56" s="141"/>
      <c r="G56" s="125"/>
    </row>
    <row r="57" spans="1:7" x14ac:dyDescent="0.25">
      <c r="A57" s="85" t="s">
        <v>123</v>
      </c>
      <c r="B57" s="81" t="s">
        <v>74</v>
      </c>
      <c r="C57" s="127">
        <v>822</v>
      </c>
      <c r="D57" s="141">
        <v>848</v>
      </c>
      <c r="E57" s="125">
        <v>842</v>
      </c>
      <c r="F57" s="141"/>
      <c r="G57" s="125">
        <v>854</v>
      </c>
    </row>
    <row r="58" spans="1:7" x14ac:dyDescent="0.25">
      <c r="A58" s="83"/>
      <c r="B58" s="81" t="s">
        <v>44</v>
      </c>
      <c r="C58" s="127">
        <v>799</v>
      </c>
      <c r="D58" s="141"/>
      <c r="E58" s="125">
        <v>840</v>
      </c>
      <c r="F58" s="141"/>
      <c r="G58" s="125">
        <v>836</v>
      </c>
    </row>
    <row r="59" spans="1:7" x14ac:dyDescent="0.25">
      <c r="A59" s="85" t="s">
        <v>124</v>
      </c>
      <c r="B59" s="81" t="s">
        <v>74</v>
      </c>
      <c r="C59" s="127"/>
      <c r="D59" s="141"/>
      <c r="E59" s="125"/>
      <c r="F59" s="141"/>
      <c r="G59" s="125"/>
    </row>
    <row r="60" spans="1:7" x14ac:dyDescent="0.25">
      <c r="A60" s="83"/>
      <c r="B60" s="81" t="s">
        <v>44</v>
      </c>
      <c r="C60" s="127"/>
      <c r="D60" s="141"/>
      <c r="E60" s="125"/>
      <c r="F60" s="141"/>
      <c r="G60" s="125"/>
    </row>
    <row r="61" spans="1:7" x14ac:dyDescent="0.25">
      <c r="A61" s="85" t="s">
        <v>125</v>
      </c>
      <c r="B61" s="81" t="s">
        <v>74</v>
      </c>
      <c r="C61" s="127"/>
      <c r="D61" s="141">
        <v>848</v>
      </c>
      <c r="E61" s="125"/>
      <c r="F61" s="141"/>
      <c r="G61" s="125">
        <v>861</v>
      </c>
    </row>
    <row r="62" spans="1:7" x14ac:dyDescent="0.25">
      <c r="A62" s="83"/>
      <c r="B62" s="81" t="s">
        <v>44</v>
      </c>
      <c r="C62" s="127"/>
      <c r="D62" s="141">
        <v>802</v>
      </c>
      <c r="E62" s="125"/>
      <c r="F62" s="141"/>
      <c r="G62" s="125"/>
    </row>
    <row r="63" spans="1:7" x14ac:dyDescent="0.25">
      <c r="A63" s="85" t="s">
        <v>147</v>
      </c>
      <c r="B63" s="81" t="s">
        <v>74</v>
      </c>
      <c r="C63" s="127"/>
      <c r="D63" s="141"/>
      <c r="E63" s="125"/>
      <c r="F63" s="141"/>
      <c r="G63" s="125"/>
    </row>
    <row r="64" spans="1:7" x14ac:dyDescent="0.25">
      <c r="A64" s="83"/>
      <c r="B64" s="81" t="s">
        <v>44</v>
      </c>
      <c r="C64" s="127"/>
      <c r="D64" s="141"/>
      <c r="E64" s="125"/>
      <c r="F64" s="141"/>
      <c r="G64" s="125"/>
    </row>
    <row r="65" spans="1:7" x14ac:dyDescent="0.25">
      <c r="A65" s="85" t="s">
        <v>126</v>
      </c>
      <c r="B65" s="81" t="s">
        <v>74</v>
      </c>
      <c r="C65" s="127">
        <v>753</v>
      </c>
      <c r="D65" s="141"/>
      <c r="E65" s="125">
        <v>758</v>
      </c>
      <c r="F65" s="141"/>
      <c r="G65" s="125"/>
    </row>
    <row r="66" spans="1:7" x14ac:dyDescent="0.25">
      <c r="A66" s="83"/>
      <c r="B66" s="81" t="s">
        <v>44</v>
      </c>
      <c r="C66" s="127">
        <v>740</v>
      </c>
      <c r="D66" s="141"/>
      <c r="E66" s="125">
        <v>736</v>
      </c>
      <c r="F66" s="141"/>
      <c r="G66" s="125"/>
    </row>
    <row r="67" spans="1:7" x14ac:dyDescent="0.25">
      <c r="A67" s="85" t="s">
        <v>127</v>
      </c>
      <c r="B67" s="81" t="s">
        <v>74</v>
      </c>
      <c r="C67" s="127"/>
      <c r="D67" s="141"/>
      <c r="E67" s="125"/>
      <c r="F67" s="141"/>
      <c r="G67" s="125"/>
    </row>
    <row r="68" spans="1:7" x14ac:dyDescent="0.25">
      <c r="A68" s="83"/>
      <c r="B68" s="81" t="s">
        <v>44</v>
      </c>
      <c r="C68" s="127"/>
      <c r="D68" s="141"/>
      <c r="E68" s="125"/>
      <c r="F68" s="141"/>
      <c r="G68" s="125"/>
    </row>
    <row r="69" spans="1:7" x14ac:dyDescent="0.25">
      <c r="A69" s="85" t="s">
        <v>128</v>
      </c>
      <c r="B69" s="81" t="s">
        <v>74</v>
      </c>
      <c r="C69" s="127"/>
      <c r="D69" s="141">
        <v>679</v>
      </c>
      <c r="E69" s="125"/>
      <c r="F69" s="141"/>
      <c r="G69" s="140">
        <v>655</v>
      </c>
    </row>
    <row r="70" spans="1:7" x14ac:dyDescent="0.25">
      <c r="A70" s="83"/>
      <c r="B70" s="81" t="s">
        <v>44</v>
      </c>
      <c r="C70" s="127"/>
      <c r="D70" s="141"/>
      <c r="E70" s="125"/>
      <c r="F70" s="141"/>
      <c r="G70" s="125"/>
    </row>
    <row r="71" spans="1:7" x14ac:dyDescent="0.25">
      <c r="A71" s="85" t="s">
        <v>129</v>
      </c>
      <c r="B71" s="81" t="s">
        <v>74</v>
      </c>
      <c r="C71" s="127"/>
      <c r="D71" s="141">
        <v>714</v>
      </c>
      <c r="E71" s="125"/>
      <c r="F71" s="141"/>
      <c r="G71" s="125">
        <v>758</v>
      </c>
    </row>
    <row r="72" spans="1:7" x14ac:dyDescent="0.25">
      <c r="A72" s="83"/>
      <c r="B72" s="81" t="s">
        <v>44</v>
      </c>
      <c r="C72" s="127"/>
      <c r="D72" s="141"/>
      <c r="E72" s="125"/>
      <c r="F72" s="141"/>
      <c r="G72" s="125"/>
    </row>
    <row r="73" spans="1:7" x14ac:dyDescent="0.25">
      <c r="A73" s="85" t="s">
        <v>130</v>
      </c>
      <c r="B73" s="81" t="s">
        <v>74</v>
      </c>
      <c r="C73" s="127"/>
      <c r="D73" s="141"/>
      <c r="E73" s="125"/>
      <c r="F73" s="141"/>
      <c r="G73" s="125"/>
    </row>
    <row r="74" spans="1:7" x14ac:dyDescent="0.25">
      <c r="A74" s="83"/>
      <c r="B74" s="81" t="s">
        <v>44</v>
      </c>
      <c r="C74" s="127"/>
      <c r="D74" s="141"/>
      <c r="E74" s="125"/>
      <c r="F74" s="141"/>
      <c r="G74" s="125"/>
    </row>
    <row r="75" spans="1:7" x14ac:dyDescent="0.25">
      <c r="A75" s="85" t="s">
        <v>131</v>
      </c>
      <c r="B75" s="81" t="s">
        <v>74</v>
      </c>
      <c r="C75" s="127"/>
      <c r="D75" s="141">
        <v>714</v>
      </c>
      <c r="E75" s="125"/>
      <c r="F75" s="141"/>
      <c r="G75" s="125"/>
    </row>
    <row r="76" spans="1:7" x14ac:dyDescent="0.25">
      <c r="A76" s="83"/>
      <c r="B76" s="81" t="s">
        <v>44</v>
      </c>
      <c r="C76" s="127"/>
      <c r="D76" s="141"/>
      <c r="E76" s="125"/>
      <c r="F76" s="141"/>
      <c r="G76" s="125"/>
    </row>
    <row r="77" spans="1:7" x14ac:dyDescent="0.25">
      <c r="A77" s="85" t="s">
        <v>148</v>
      </c>
      <c r="B77" s="81" t="s">
        <v>74</v>
      </c>
      <c r="C77" s="127"/>
      <c r="D77" s="141"/>
      <c r="E77" s="125"/>
      <c r="F77" s="141"/>
      <c r="G77" s="125"/>
    </row>
    <row r="78" spans="1:7" x14ac:dyDescent="0.25">
      <c r="A78" s="85"/>
      <c r="B78" s="81" t="s">
        <v>44</v>
      </c>
      <c r="C78" s="127"/>
      <c r="D78" s="141"/>
      <c r="E78" s="125"/>
      <c r="F78" s="141"/>
      <c r="G78" s="125"/>
    </row>
    <row r="79" spans="1:7" x14ac:dyDescent="0.25">
      <c r="A79" s="85" t="s">
        <v>132</v>
      </c>
      <c r="B79" s="81" t="s">
        <v>74</v>
      </c>
      <c r="C79" s="127"/>
      <c r="D79" s="141">
        <v>714</v>
      </c>
      <c r="E79" s="125"/>
      <c r="F79" s="141"/>
      <c r="G79" s="125"/>
    </row>
    <row r="80" spans="1:7" x14ac:dyDescent="0.25">
      <c r="A80" s="83"/>
      <c r="B80" s="81" t="s">
        <v>44</v>
      </c>
      <c r="C80" s="127"/>
      <c r="D80" s="141">
        <v>680</v>
      </c>
      <c r="E80" s="125"/>
      <c r="F80" s="141"/>
      <c r="G80" s="125"/>
    </row>
    <row r="81" spans="1:7" x14ac:dyDescent="0.25">
      <c r="A81" s="85" t="s">
        <v>133</v>
      </c>
      <c r="B81" s="81" t="s">
        <v>74</v>
      </c>
      <c r="C81" s="127"/>
      <c r="D81" s="141">
        <v>656</v>
      </c>
      <c r="E81" s="125">
        <v>771</v>
      </c>
      <c r="F81" s="141"/>
      <c r="G81" s="125">
        <v>759</v>
      </c>
    </row>
    <row r="82" spans="1:7" x14ac:dyDescent="0.25">
      <c r="A82" s="83"/>
      <c r="B82" s="81" t="s">
        <v>44</v>
      </c>
      <c r="C82" s="127"/>
      <c r="D82" s="141"/>
      <c r="E82" s="125">
        <v>733</v>
      </c>
      <c r="F82" s="141"/>
      <c r="G82" s="125"/>
    </row>
    <row r="83" spans="1:7" x14ac:dyDescent="0.25">
      <c r="A83" s="85" t="s">
        <v>134</v>
      </c>
      <c r="B83" s="81" t="s">
        <v>74</v>
      </c>
      <c r="C83" s="127">
        <v>807</v>
      </c>
      <c r="D83" s="141">
        <v>814</v>
      </c>
      <c r="E83" s="125">
        <v>738</v>
      </c>
      <c r="F83" s="141">
        <v>839</v>
      </c>
      <c r="G83" s="125">
        <v>822</v>
      </c>
    </row>
    <row r="84" spans="1:7" x14ac:dyDescent="0.25">
      <c r="A84" s="83"/>
      <c r="B84" s="81" t="s">
        <v>44</v>
      </c>
      <c r="C84" s="127">
        <v>797</v>
      </c>
      <c r="D84" s="141">
        <v>790</v>
      </c>
      <c r="E84" s="125"/>
      <c r="F84" s="141">
        <v>812</v>
      </c>
      <c r="G84" s="125">
        <v>797</v>
      </c>
    </row>
    <row r="85" spans="1:7" x14ac:dyDescent="0.25">
      <c r="A85" s="85" t="s">
        <v>135</v>
      </c>
      <c r="B85" s="81" t="s">
        <v>74</v>
      </c>
      <c r="C85" s="127"/>
      <c r="D85" s="141"/>
      <c r="E85" s="125"/>
      <c r="F85" s="141"/>
      <c r="G85" s="125"/>
    </row>
    <row r="86" spans="1:7" x14ac:dyDescent="0.25">
      <c r="A86" s="83"/>
      <c r="B86" s="81" t="s">
        <v>44</v>
      </c>
      <c r="C86" s="127"/>
      <c r="D86" s="141"/>
      <c r="E86" s="125"/>
      <c r="F86" s="141"/>
      <c r="G86" s="125"/>
    </row>
    <row r="87" spans="1:7" x14ac:dyDescent="0.25">
      <c r="A87" s="85" t="s">
        <v>136</v>
      </c>
      <c r="B87" s="81" t="s">
        <v>74</v>
      </c>
      <c r="C87" s="127"/>
      <c r="D87" s="141"/>
      <c r="E87" s="125"/>
      <c r="F87" s="141"/>
      <c r="G87" s="125"/>
    </row>
    <row r="88" spans="1:7" x14ac:dyDescent="0.25">
      <c r="A88" s="83"/>
      <c r="B88" s="81" t="s">
        <v>44</v>
      </c>
      <c r="C88" s="127"/>
      <c r="D88" s="141"/>
      <c r="E88" s="125"/>
      <c r="F88" s="141"/>
      <c r="G88" s="125"/>
    </row>
    <row r="89" spans="1:7" x14ac:dyDescent="0.25">
      <c r="A89" s="85" t="s">
        <v>149</v>
      </c>
      <c r="B89" s="81" t="s">
        <v>74</v>
      </c>
      <c r="C89" s="127"/>
      <c r="D89" s="141"/>
      <c r="E89" s="125"/>
      <c r="F89" s="141"/>
      <c r="G89" s="125"/>
    </row>
    <row r="90" spans="1:7" x14ac:dyDescent="0.25">
      <c r="A90" s="85"/>
      <c r="B90" s="81" t="s">
        <v>44</v>
      </c>
      <c r="C90" s="127"/>
      <c r="D90" s="141"/>
      <c r="E90" s="125"/>
      <c r="F90" s="141"/>
      <c r="G90" s="125"/>
    </row>
    <row r="91" spans="1:7" x14ac:dyDescent="0.25">
      <c r="A91" s="85" t="s">
        <v>137</v>
      </c>
      <c r="B91" s="81" t="s">
        <v>74</v>
      </c>
      <c r="C91" s="127"/>
      <c r="D91" s="141"/>
      <c r="E91" s="125"/>
      <c r="F91" s="141"/>
      <c r="G91" s="125">
        <v>721</v>
      </c>
    </row>
    <row r="92" spans="1:7" x14ac:dyDescent="0.25">
      <c r="A92" s="85"/>
      <c r="B92" s="81" t="s">
        <v>44</v>
      </c>
      <c r="C92" s="127"/>
      <c r="D92" s="141"/>
      <c r="E92" s="125"/>
      <c r="F92" s="141"/>
      <c r="G92" s="1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010A-148A-4BF6-A9EC-CB69D0CCB1CE}">
  <dimension ref="A1:E90"/>
  <sheetViews>
    <sheetView workbookViewId="0">
      <selection activeCell="Y66" sqref="Y66"/>
    </sheetView>
  </sheetViews>
  <sheetFormatPr defaultRowHeight="15" x14ac:dyDescent="0.25"/>
  <cols>
    <col min="1" max="2" width="11" style="79" customWidth="1"/>
    <col min="3" max="4" width="25" style="79" customWidth="1"/>
    <col min="5" max="5" width="28.7109375" style="79" bestFit="1" customWidth="1"/>
    <col min="6" max="13" width="25" style="79" customWidth="1"/>
    <col min="14" max="16384" width="9.140625" style="79"/>
  </cols>
  <sheetData>
    <row r="1" spans="1:5" x14ac:dyDescent="0.25">
      <c r="C1" s="79" t="s">
        <v>73</v>
      </c>
    </row>
    <row r="2" spans="1:5" x14ac:dyDescent="0.25">
      <c r="C2" s="79" t="s">
        <v>150</v>
      </c>
      <c r="D2" s="79" t="s">
        <v>151</v>
      </c>
      <c r="E2" s="79" t="s">
        <v>152</v>
      </c>
    </row>
    <row r="3" spans="1:5" x14ac:dyDescent="0.25">
      <c r="A3" s="82" t="s">
        <v>105</v>
      </c>
      <c r="B3" s="81" t="s">
        <v>74</v>
      </c>
      <c r="C3" s="79">
        <v>698</v>
      </c>
      <c r="D3" s="79">
        <v>679</v>
      </c>
    </row>
    <row r="4" spans="1:5" x14ac:dyDescent="0.25">
      <c r="A4" s="80"/>
      <c r="B4" s="81" t="s">
        <v>44</v>
      </c>
      <c r="C4" s="113">
        <v>690</v>
      </c>
      <c r="D4" s="79">
        <v>593</v>
      </c>
    </row>
    <row r="5" spans="1:5" x14ac:dyDescent="0.25">
      <c r="A5" s="82" t="s">
        <v>106</v>
      </c>
      <c r="B5" s="81" t="s">
        <v>74</v>
      </c>
      <c r="E5" s="79">
        <v>738</v>
      </c>
    </row>
    <row r="6" spans="1:5" x14ac:dyDescent="0.25">
      <c r="A6" s="80"/>
      <c r="B6" s="81" t="s">
        <v>44</v>
      </c>
      <c r="E6" s="79">
        <v>698</v>
      </c>
    </row>
    <row r="7" spans="1:5" x14ac:dyDescent="0.25">
      <c r="A7" s="82" t="s">
        <v>107</v>
      </c>
      <c r="B7" s="81" t="s">
        <v>74</v>
      </c>
    </row>
    <row r="8" spans="1:5" x14ac:dyDescent="0.25">
      <c r="A8" s="80"/>
      <c r="B8" s="81" t="s">
        <v>44</v>
      </c>
      <c r="D8" s="79">
        <v>662</v>
      </c>
    </row>
    <row r="9" spans="1:5" x14ac:dyDescent="0.25">
      <c r="A9" s="82" t="s">
        <v>139</v>
      </c>
      <c r="B9" s="81" t="s">
        <v>74</v>
      </c>
      <c r="D9" s="79">
        <v>839</v>
      </c>
    </row>
    <row r="10" spans="1:5" x14ac:dyDescent="0.25">
      <c r="A10" s="80"/>
      <c r="B10" s="81" t="s">
        <v>44</v>
      </c>
      <c r="D10" s="79">
        <v>788</v>
      </c>
    </row>
    <row r="11" spans="1:5" x14ac:dyDescent="0.25">
      <c r="A11" s="82" t="s">
        <v>108</v>
      </c>
      <c r="B11" s="81" t="s">
        <v>74</v>
      </c>
      <c r="E11" s="79">
        <v>861</v>
      </c>
    </row>
    <row r="12" spans="1:5" x14ac:dyDescent="0.25">
      <c r="A12" s="80"/>
      <c r="B12" s="81" t="s">
        <v>44</v>
      </c>
      <c r="C12" s="79">
        <v>766</v>
      </c>
    </row>
    <row r="13" spans="1:5" x14ac:dyDescent="0.25">
      <c r="A13" s="82" t="s">
        <v>140</v>
      </c>
      <c r="B13" s="81" t="s">
        <v>74</v>
      </c>
    </row>
    <row r="14" spans="1:5" x14ac:dyDescent="0.25">
      <c r="A14" s="80"/>
      <c r="B14" s="81" t="s">
        <v>44</v>
      </c>
    </row>
    <row r="15" spans="1:5" x14ac:dyDescent="0.25">
      <c r="A15" s="82" t="s">
        <v>109</v>
      </c>
      <c r="B15" s="81" t="s">
        <v>74</v>
      </c>
    </row>
    <row r="16" spans="1:5" x14ac:dyDescent="0.25">
      <c r="A16" s="80"/>
      <c r="B16" s="81" t="s">
        <v>44</v>
      </c>
    </row>
    <row r="17" spans="1:5" x14ac:dyDescent="0.25">
      <c r="A17" s="82" t="s">
        <v>141</v>
      </c>
      <c r="B17" s="81" t="s">
        <v>74</v>
      </c>
    </row>
    <row r="18" spans="1:5" x14ac:dyDescent="0.25">
      <c r="A18" s="82"/>
      <c r="B18" s="81" t="s">
        <v>44</v>
      </c>
    </row>
    <row r="19" spans="1:5" x14ac:dyDescent="0.25">
      <c r="A19" s="82" t="s">
        <v>110</v>
      </c>
      <c r="B19" s="81" t="s">
        <v>74</v>
      </c>
    </row>
    <row r="20" spans="1:5" x14ac:dyDescent="0.25">
      <c r="A20" s="82"/>
      <c r="B20" s="81" t="s">
        <v>44</v>
      </c>
    </row>
    <row r="21" spans="1:5" x14ac:dyDescent="0.25">
      <c r="A21" s="82" t="s">
        <v>142</v>
      </c>
      <c r="B21" s="81" t="s">
        <v>74</v>
      </c>
    </row>
    <row r="22" spans="1:5" x14ac:dyDescent="0.25">
      <c r="A22" s="82"/>
      <c r="B22" s="81" t="s">
        <v>44</v>
      </c>
      <c r="E22" s="79">
        <v>463</v>
      </c>
    </row>
    <row r="23" spans="1:5" x14ac:dyDescent="0.25">
      <c r="A23" s="82" t="s">
        <v>143</v>
      </c>
      <c r="B23" s="81" t="s">
        <v>74</v>
      </c>
    </row>
    <row r="24" spans="1:5" x14ac:dyDescent="0.25">
      <c r="A24" s="80"/>
      <c r="B24" s="81" t="s">
        <v>44</v>
      </c>
    </row>
    <row r="25" spans="1:5" x14ac:dyDescent="0.25">
      <c r="A25" s="82" t="s">
        <v>111</v>
      </c>
      <c r="B25" s="81" t="s">
        <v>74</v>
      </c>
    </row>
    <row r="26" spans="1:5" x14ac:dyDescent="0.25">
      <c r="A26" s="80"/>
      <c r="B26" s="81" t="s">
        <v>44</v>
      </c>
    </row>
    <row r="27" spans="1:5" x14ac:dyDescent="0.25">
      <c r="A27" s="82" t="s">
        <v>144</v>
      </c>
      <c r="B27" s="81" t="s">
        <v>74</v>
      </c>
    </row>
    <row r="28" spans="1:5" x14ac:dyDescent="0.25">
      <c r="A28" s="82"/>
      <c r="B28" s="81" t="s">
        <v>44</v>
      </c>
    </row>
    <row r="29" spans="1:5" x14ac:dyDescent="0.25">
      <c r="A29" s="82" t="s">
        <v>112</v>
      </c>
      <c r="B29" s="81" t="s">
        <v>74</v>
      </c>
    </row>
    <row r="30" spans="1:5" x14ac:dyDescent="0.25">
      <c r="A30" s="82"/>
      <c r="B30" s="81" t="s">
        <v>44</v>
      </c>
    </row>
    <row r="31" spans="1:5" x14ac:dyDescent="0.25">
      <c r="A31" s="82" t="s">
        <v>113</v>
      </c>
      <c r="B31" s="81" t="s">
        <v>74</v>
      </c>
      <c r="E31" s="79">
        <v>762</v>
      </c>
    </row>
    <row r="32" spans="1:5" x14ac:dyDescent="0.25">
      <c r="A32" s="80"/>
      <c r="B32" s="81" t="s">
        <v>44</v>
      </c>
      <c r="E32" s="79">
        <v>730</v>
      </c>
    </row>
    <row r="33" spans="1:5" x14ac:dyDescent="0.25">
      <c r="A33" s="82" t="s">
        <v>114</v>
      </c>
      <c r="B33" s="81" t="s">
        <v>74</v>
      </c>
      <c r="C33" s="79">
        <v>775</v>
      </c>
      <c r="E33" s="79">
        <v>723</v>
      </c>
    </row>
    <row r="34" spans="1:5" x14ac:dyDescent="0.25">
      <c r="A34" s="80"/>
      <c r="B34" s="81" t="s">
        <v>44</v>
      </c>
      <c r="C34" s="113">
        <v>754</v>
      </c>
    </row>
    <row r="35" spans="1:5" x14ac:dyDescent="0.25">
      <c r="A35" s="82" t="s">
        <v>115</v>
      </c>
      <c r="B35" s="81" t="s">
        <v>74</v>
      </c>
      <c r="E35" s="79">
        <v>810</v>
      </c>
    </row>
    <row r="36" spans="1:5" x14ac:dyDescent="0.25">
      <c r="A36" s="80"/>
      <c r="B36" s="81" t="s">
        <v>44</v>
      </c>
      <c r="E36" s="79">
        <v>774</v>
      </c>
    </row>
    <row r="37" spans="1:5" x14ac:dyDescent="0.25">
      <c r="A37" s="82" t="s">
        <v>116</v>
      </c>
      <c r="B37" s="81" t="s">
        <v>74</v>
      </c>
      <c r="E37" s="79">
        <v>810</v>
      </c>
    </row>
    <row r="38" spans="1:5" x14ac:dyDescent="0.25">
      <c r="A38" s="80"/>
      <c r="B38" s="81" t="s">
        <v>44</v>
      </c>
      <c r="E38" s="79">
        <v>774</v>
      </c>
    </row>
    <row r="39" spans="1:5" x14ac:dyDescent="0.25">
      <c r="A39" s="85" t="s">
        <v>117</v>
      </c>
      <c r="B39" s="81" t="s">
        <v>74</v>
      </c>
    </row>
    <row r="40" spans="1:5" x14ac:dyDescent="0.25">
      <c r="A40" s="83"/>
      <c r="B40" s="81" t="s">
        <v>44</v>
      </c>
    </row>
    <row r="41" spans="1:5" x14ac:dyDescent="0.25">
      <c r="A41" s="85" t="s">
        <v>118</v>
      </c>
      <c r="B41" s="81" t="s">
        <v>74</v>
      </c>
      <c r="C41" s="79">
        <v>761</v>
      </c>
      <c r="D41" s="79">
        <v>680</v>
      </c>
      <c r="E41" s="79">
        <v>756</v>
      </c>
    </row>
    <row r="42" spans="1:5" x14ac:dyDescent="0.25">
      <c r="A42" s="83"/>
      <c r="B42" s="81" t="s">
        <v>44</v>
      </c>
      <c r="C42" s="79">
        <v>697</v>
      </c>
      <c r="D42" s="79">
        <v>651</v>
      </c>
    </row>
    <row r="43" spans="1:5" x14ac:dyDescent="0.25">
      <c r="A43" s="85" t="s">
        <v>145</v>
      </c>
      <c r="B43" s="81" t="s">
        <v>74</v>
      </c>
    </row>
    <row r="44" spans="1:5" x14ac:dyDescent="0.25">
      <c r="A44" s="83"/>
      <c r="B44" s="81" t="s">
        <v>44</v>
      </c>
    </row>
    <row r="45" spans="1:5" x14ac:dyDescent="0.25">
      <c r="A45" s="85" t="s">
        <v>119</v>
      </c>
      <c r="B45" s="81" t="s">
        <v>74</v>
      </c>
    </row>
    <row r="46" spans="1:5" x14ac:dyDescent="0.25">
      <c r="A46" s="83"/>
      <c r="B46" s="81" t="s">
        <v>44</v>
      </c>
    </row>
    <row r="47" spans="1:5" x14ac:dyDescent="0.25">
      <c r="A47" s="85" t="s">
        <v>120</v>
      </c>
      <c r="B47" s="81" t="s">
        <v>74</v>
      </c>
    </row>
    <row r="48" spans="1:5" x14ac:dyDescent="0.25">
      <c r="A48" s="83"/>
      <c r="B48" s="81" t="s">
        <v>44</v>
      </c>
    </row>
    <row r="49" spans="1:5" x14ac:dyDescent="0.25">
      <c r="A49" s="85" t="s">
        <v>121</v>
      </c>
      <c r="B49" s="81" t="s">
        <v>74</v>
      </c>
    </row>
    <row r="50" spans="1:5" x14ac:dyDescent="0.25">
      <c r="A50" s="83"/>
      <c r="B50" s="81" t="s">
        <v>44</v>
      </c>
    </row>
    <row r="51" spans="1:5" x14ac:dyDescent="0.25">
      <c r="A51" s="84" t="s">
        <v>122</v>
      </c>
      <c r="B51" s="81" t="s">
        <v>74</v>
      </c>
      <c r="D51" s="79">
        <v>880</v>
      </c>
      <c r="E51" s="79">
        <v>881</v>
      </c>
    </row>
    <row r="52" spans="1:5" x14ac:dyDescent="0.25">
      <c r="A52" s="84"/>
      <c r="B52" s="81" t="s">
        <v>44</v>
      </c>
      <c r="C52" s="79">
        <v>866</v>
      </c>
      <c r="D52" s="79">
        <v>856</v>
      </c>
      <c r="E52" s="79">
        <v>868</v>
      </c>
    </row>
    <row r="53" spans="1:5" x14ac:dyDescent="0.25">
      <c r="A53" s="85" t="s">
        <v>146</v>
      </c>
      <c r="B53" s="81" t="s">
        <v>74</v>
      </c>
    </row>
    <row r="54" spans="1:5" x14ac:dyDescent="0.25">
      <c r="A54" s="83"/>
      <c r="B54" s="81" t="s">
        <v>44</v>
      </c>
    </row>
    <row r="55" spans="1:5" x14ac:dyDescent="0.25">
      <c r="A55" s="85" t="s">
        <v>123</v>
      </c>
      <c r="B55" s="81" t="s">
        <v>74</v>
      </c>
      <c r="E55" s="79">
        <v>851</v>
      </c>
    </row>
    <row r="56" spans="1:5" x14ac:dyDescent="0.25">
      <c r="A56" s="83"/>
      <c r="B56" s="81" t="s">
        <v>44</v>
      </c>
      <c r="E56" s="79">
        <v>836</v>
      </c>
    </row>
    <row r="57" spans="1:5" x14ac:dyDescent="0.25">
      <c r="A57" s="85" t="s">
        <v>124</v>
      </c>
      <c r="B57" s="81" t="s">
        <v>74</v>
      </c>
    </row>
    <row r="58" spans="1:5" x14ac:dyDescent="0.25">
      <c r="A58" s="83"/>
      <c r="B58" s="81" t="s">
        <v>44</v>
      </c>
    </row>
    <row r="59" spans="1:5" x14ac:dyDescent="0.25">
      <c r="A59" s="85" t="s">
        <v>125</v>
      </c>
      <c r="B59" s="81" t="s">
        <v>74</v>
      </c>
      <c r="C59" s="79">
        <v>837</v>
      </c>
      <c r="D59" s="79">
        <v>851</v>
      </c>
      <c r="E59" s="79">
        <v>851</v>
      </c>
    </row>
    <row r="60" spans="1:5" x14ac:dyDescent="0.25">
      <c r="A60" s="83"/>
      <c r="B60" s="81" t="s">
        <v>44</v>
      </c>
      <c r="C60" s="79">
        <v>826</v>
      </c>
      <c r="D60" s="79">
        <v>823</v>
      </c>
      <c r="E60" s="79">
        <v>735</v>
      </c>
    </row>
    <row r="61" spans="1:5" x14ac:dyDescent="0.25">
      <c r="A61" s="85" t="s">
        <v>147</v>
      </c>
      <c r="B61" s="81" t="s">
        <v>74</v>
      </c>
    </row>
    <row r="62" spans="1:5" x14ac:dyDescent="0.25">
      <c r="A62" s="83"/>
      <c r="B62" s="81" t="s">
        <v>44</v>
      </c>
    </row>
    <row r="63" spans="1:5" x14ac:dyDescent="0.25">
      <c r="A63" s="85" t="s">
        <v>126</v>
      </c>
      <c r="B63" s="81" t="s">
        <v>74</v>
      </c>
      <c r="D63" s="79">
        <v>726</v>
      </c>
      <c r="E63" s="79">
        <v>796</v>
      </c>
    </row>
    <row r="64" spans="1:5" x14ac:dyDescent="0.25">
      <c r="A64" s="83"/>
      <c r="B64" s="81" t="s">
        <v>44</v>
      </c>
      <c r="D64" s="79">
        <v>709</v>
      </c>
      <c r="E64" s="79">
        <v>772</v>
      </c>
    </row>
    <row r="65" spans="1:5" x14ac:dyDescent="0.25">
      <c r="A65" s="85" t="s">
        <v>127</v>
      </c>
      <c r="B65" s="81" t="s">
        <v>74</v>
      </c>
      <c r="D65" s="79">
        <v>726</v>
      </c>
      <c r="E65" s="79">
        <v>796</v>
      </c>
    </row>
    <row r="66" spans="1:5" x14ac:dyDescent="0.25">
      <c r="A66" s="83"/>
      <c r="B66" s="81" t="s">
        <v>44</v>
      </c>
      <c r="D66" s="79">
        <v>709</v>
      </c>
      <c r="E66" s="79">
        <v>772</v>
      </c>
    </row>
    <row r="67" spans="1:5" x14ac:dyDescent="0.25">
      <c r="A67" s="85" t="s">
        <v>128</v>
      </c>
      <c r="B67" s="81" t="s">
        <v>74</v>
      </c>
      <c r="E67" s="88">
        <v>641</v>
      </c>
    </row>
    <row r="68" spans="1:5" x14ac:dyDescent="0.25">
      <c r="A68" s="83"/>
      <c r="B68" s="81" t="s">
        <v>44</v>
      </c>
      <c r="C68" s="79">
        <v>638</v>
      </c>
      <c r="D68" s="79">
        <v>590</v>
      </c>
      <c r="E68" s="79">
        <v>588</v>
      </c>
    </row>
    <row r="69" spans="1:5" x14ac:dyDescent="0.25">
      <c r="A69" s="85" t="s">
        <v>129</v>
      </c>
      <c r="B69" s="81" t="s">
        <v>74</v>
      </c>
      <c r="C69" s="79">
        <v>750</v>
      </c>
      <c r="D69" s="79">
        <v>778</v>
      </c>
      <c r="E69" s="79">
        <v>807</v>
      </c>
    </row>
    <row r="70" spans="1:5" x14ac:dyDescent="0.25">
      <c r="A70" s="83"/>
      <c r="B70" s="81" t="s">
        <v>44</v>
      </c>
      <c r="D70" s="79">
        <v>684</v>
      </c>
      <c r="E70" s="79">
        <v>719</v>
      </c>
    </row>
    <row r="71" spans="1:5" x14ac:dyDescent="0.25">
      <c r="A71" s="85" t="s">
        <v>130</v>
      </c>
      <c r="B71" s="81" t="s">
        <v>74</v>
      </c>
      <c r="E71" s="79">
        <v>641</v>
      </c>
    </row>
    <row r="72" spans="1:5" x14ac:dyDescent="0.25">
      <c r="A72" s="83"/>
      <c r="B72" s="81" t="s">
        <v>44</v>
      </c>
      <c r="D72" s="79">
        <v>590</v>
      </c>
      <c r="E72" s="79">
        <v>588</v>
      </c>
    </row>
    <row r="73" spans="1:5" x14ac:dyDescent="0.25">
      <c r="A73" s="85" t="s">
        <v>131</v>
      </c>
      <c r="B73" s="81" t="s">
        <v>74</v>
      </c>
      <c r="C73" s="79">
        <v>750</v>
      </c>
      <c r="E73" s="79">
        <v>807</v>
      </c>
    </row>
    <row r="74" spans="1:5" x14ac:dyDescent="0.25">
      <c r="A74" s="83"/>
      <c r="B74" s="81" t="s">
        <v>44</v>
      </c>
      <c r="E74" s="79">
        <v>719</v>
      </c>
    </row>
    <row r="75" spans="1:5" x14ac:dyDescent="0.25">
      <c r="A75" s="85" t="s">
        <v>148</v>
      </c>
      <c r="B75" s="81" t="s">
        <v>74</v>
      </c>
      <c r="E75" s="79">
        <v>641</v>
      </c>
    </row>
    <row r="76" spans="1:5" x14ac:dyDescent="0.25">
      <c r="A76" s="85"/>
      <c r="B76" s="81" t="s">
        <v>44</v>
      </c>
      <c r="E76" s="79">
        <v>588</v>
      </c>
    </row>
    <row r="77" spans="1:5" x14ac:dyDescent="0.25">
      <c r="A77" s="85" t="s">
        <v>132</v>
      </c>
      <c r="B77" s="81" t="s">
        <v>74</v>
      </c>
      <c r="C77" s="79">
        <v>750</v>
      </c>
    </row>
    <row r="78" spans="1:5" x14ac:dyDescent="0.25">
      <c r="A78" s="83"/>
      <c r="B78" s="81" t="s">
        <v>44</v>
      </c>
      <c r="E78" s="79">
        <v>620</v>
      </c>
    </row>
    <row r="79" spans="1:5" x14ac:dyDescent="0.25">
      <c r="A79" s="85" t="s">
        <v>133</v>
      </c>
      <c r="B79" s="81" t="s">
        <v>74</v>
      </c>
      <c r="D79" s="79">
        <v>764</v>
      </c>
      <c r="E79" s="79">
        <v>780</v>
      </c>
    </row>
    <row r="80" spans="1:5" x14ac:dyDescent="0.25">
      <c r="A80" s="83"/>
      <c r="B80" s="81" t="s">
        <v>44</v>
      </c>
      <c r="D80" s="79">
        <v>694</v>
      </c>
      <c r="E80" s="79">
        <v>744</v>
      </c>
    </row>
    <row r="81" spans="1:5" x14ac:dyDescent="0.25">
      <c r="A81" s="85" t="s">
        <v>134</v>
      </c>
      <c r="B81" s="81" t="s">
        <v>74</v>
      </c>
      <c r="D81" s="79">
        <v>797</v>
      </c>
      <c r="E81" s="79">
        <v>817</v>
      </c>
    </row>
    <row r="82" spans="1:5" x14ac:dyDescent="0.25">
      <c r="A82" s="83"/>
      <c r="B82" s="81" t="s">
        <v>44</v>
      </c>
      <c r="C82" s="79">
        <v>799</v>
      </c>
      <c r="D82" s="79">
        <v>762</v>
      </c>
      <c r="E82" s="79">
        <v>770</v>
      </c>
    </row>
    <row r="83" spans="1:5" x14ac:dyDescent="0.25">
      <c r="A83" s="85" t="s">
        <v>135</v>
      </c>
      <c r="B83" s="81" t="s">
        <v>74</v>
      </c>
    </row>
    <row r="84" spans="1:5" x14ac:dyDescent="0.25">
      <c r="A84" s="83"/>
      <c r="B84" s="81" t="s">
        <v>44</v>
      </c>
      <c r="D84" s="79">
        <v>670</v>
      </c>
    </row>
    <row r="85" spans="1:5" x14ac:dyDescent="0.25">
      <c r="A85" s="85" t="s">
        <v>136</v>
      </c>
      <c r="B85" s="81" t="s">
        <v>74</v>
      </c>
    </row>
    <row r="86" spans="1:5" x14ac:dyDescent="0.25">
      <c r="A86" s="83"/>
      <c r="B86" s="81" t="s">
        <v>44</v>
      </c>
      <c r="C86" s="88">
        <v>494</v>
      </c>
    </row>
    <row r="87" spans="1:5" x14ac:dyDescent="0.25">
      <c r="A87" s="85" t="s">
        <v>149</v>
      </c>
      <c r="B87" s="81" t="s">
        <v>74</v>
      </c>
      <c r="D87" s="79">
        <v>670</v>
      </c>
    </row>
    <row r="88" spans="1:5" x14ac:dyDescent="0.25">
      <c r="A88" s="85"/>
      <c r="B88" s="81" t="s">
        <v>44</v>
      </c>
    </row>
    <row r="89" spans="1:5" x14ac:dyDescent="0.25">
      <c r="A89" s="85" t="s">
        <v>137</v>
      </c>
      <c r="B89" s="81" t="s">
        <v>74</v>
      </c>
    </row>
    <row r="90" spans="1:5" x14ac:dyDescent="0.25">
      <c r="A90" s="85"/>
      <c r="B90" s="81" t="s">
        <v>44</v>
      </c>
      <c r="E90" s="88">
        <v>481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4DEF-2D54-4A19-BA6E-661F27B2B426}">
  <dimension ref="A1:E90"/>
  <sheetViews>
    <sheetView topLeftCell="A10" workbookViewId="0">
      <selection activeCell="Z52" sqref="Z52"/>
    </sheetView>
  </sheetViews>
  <sheetFormatPr defaultRowHeight="15" x14ac:dyDescent="0.25"/>
  <cols>
    <col min="1" max="2" width="11" style="79" customWidth="1"/>
    <col min="3" max="4" width="25" style="79" customWidth="1"/>
    <col min="5" max="5" width="28.7109375" style="79" bestFit="1" customWidth="1"/>
    <col min="6" max="13" width="25" style="79" customWidth="1"/>
    <col min="14" max="16384" width="9.140625" style="79"/>
  </cols>
  <sheetData>
    <row r="1" spans="1:5" x14ac:dyDescent="0.25">
      <c r="C1" s="79" t="s">
        <v>73</v>
      </c>
    </row>
    <row r="2" spans="1:5" x14ac:dyDescent="0.25">
      <c r="C2" s="79" t="s">
        <v>101</v>
      </c>
      <c r="D2" s="79" t="s">
        <v>102</v>
      </c>
      <c r="E2" s="79" t="s">
        <v>103</v>
      </c>
    </row>
    <row r="3" spans="1:5" x14ac:dyDescent="0.25">
      <c r="A3" s="80" t="s">
        <v>25</v>
      </c>
      <c r="B3" s="81" t="s">
        <v>74</v>
      </c>
      <c r="C3" s="79">
        <v>781</v>
      </c>
    </row>
    <row r="4" spans="1:5" x14ac:dyDescent="0.25">
      <c r="A4" s="80"/>
      <c r="B4" s="81" t="s">
        <v>44</v>
      </c>
      <c r="C4" s="79">
        <v>664</v>
      </c>
      <c r="D4" s="79">
        <v>547</v>
      </c>
    </row>
    <row r="5" spans="1:5" x14ac:dyDescent="0.25">
      <c r="A5" s="80" t="s">
        <v>13</v>
      </c>
      <c r="B5" s="81" t="s">
        <v>74</v>
      </c>
    </row>
    <row r="6" spans="1:5" x14ac:dyDescent="0.25">
      <c r="A6" s="80"/>
      <c r="B6" s="81" t="s">
        <v>44</v>
      </c>
      <c r="D6" s="79">
        <v>598</v>
      </c>
    </row>
    <row r="7" spans="1:5" x14ac:dyDescent="0.25">
      <c r="A7" s="80" t="s">
        <v>24</v>
      </c>
      <c r="B7" s="81" t="s">
        <v>74</v>
      </c>
    </row>
    <row r="8" spans="1:5" x14ac:dyDescent="0.25">
      <c r="A8" s="80"/>
      <c r="B8" s="81" t="s">
        <v>44</v>
      </c>
    </row>
    <row r="9" spans="1:5" x14ac:dyDescent="0.25">
      <c r="A9" s="80" t="s">
        <v>27</v>
      </c>
      <c r="B9" s="81" t="s">
        <v>74</v>
      </c>
    </row>
    <row r="10" spans="1:5" x14ac:dyDescent="0.25">
      <c r="A10" s="80"/>
      <c r="B10" s="81" t="s">
        <v>44</v>
      </c>
    </row>
    <row r="11" spans="1:5" x14ac:dyDescent="0.25">
      <c r="A11" s="80" t="s">
        <v>26</v>
      </c>
      <c r="B11" s="81" t="s">
        <v>74</v>
      </c>
    </row>
    <row r="12" spans="1:5" x14ac:dyDescent="0.25">
      <c r="A12" s="80"/>
      <c r="B12" s="81" t="s">
        <v>44</v>
      </c>
    </row>
    <row r="13" spans="1:5" x14ac:dyDescent="0.25">
      <c r="A13" s="80" t="s">
        <v>32</v>
      </c>
      <c r="B13" s="81" t="s">
        <v>74</v>
      </c>
    </row>
    <row r="14" spans="1:5" x14ac:dyDescent="0.25">
      <c r="A14" s="80"/>
      <c r="B14" s="81" t="s">
        <v>44</v>
      </c>
    </row>
    <row r="15" spans="1:5" x14ac:dyDescent="0.25">
      <c r="A15" s="80" t="s">
        <v>4</v>
      </c>
      <c r="B15" s="81" t="s">
        <v>74</v>
      </c>
    </row>
    <row r="16" spans="1:5" x14ac:dyDescent="0.25">
      <c r="A16" s="80"/>
      <c r="B16" s="81" t="s">
        <v>44</v>
      </c>
      <c r="C16" s="79">
        <v>830</v>
      </c>
      <c r="E16" s="79">
        <v>756</v>
      </c>
    </row>
    <row r="17" spans="1:4" x14ac:dyDescent="0.25">
      <c r="A17" s="82" t="s">
        <v>52</v>
      </c>
      <c r="B17" s="81" t="s">
        <v>74</v>
      </c>
    </row>
    <row r="18" spans="1:4" x14ac:dyDescent="0.25">
      <c r="A18" s="82"/>
      <c r="B18" s="81" t="s">
        <v>44</v>
      </c>
    </row>
    <row r="19" spans="1:4" x14ac:dyDescent="0.25">
      <c r="A19" s="82" t="s">
        <v>50</v>
      </c>
      <c r="B19" s="81" t="s">
        <v>74</v>
      </c>
      <c r="C19" s="79">
        <v>556</v>
      </c>
    </row>
    <row r="20" spans="1:4" x14ac:dyDescent="0.25">
      <c r="A20" s="82"/>
      <c r="B20" s="81" t="s">
        <v>44</v>
      </c>
    </row>
    <row r="21" spans="1:4" x14ac:dyDescent="0.25">
      <c r="A21" s="82" t="s">
        <v>51</v>
      </c>
      <c r="B21" s="81" t="s">
        <v>74</v>
      </c>
    </row>
    <row r="22" spans="1:4" x14ac:dyDescent="0.25">
      <c r="A22" s="82"/>
      <c r="B22" s="81" t="s">
        <v>44</v>
      </c>
      <c r="C22" s="79">
        <v>466</v>
      </c>
    </row>
    <row r="23" spans="1:4" x14ac:dyDescent="0.25">
      <c r="A23" s="80" t="s">
        <v>28</v>
      </c>
      <c r="B23" s="81" t="s">
        <v>74</v>
      </c>
    </row>
    <row r="24" spans="1:4" x14ac:dyDescent="0.25">
      <c r="A24" s="80"/>
      <c r="B24" s="81" t="s">
        <v>44</v>
      </c>
    </row>
    <row r="25" spans="1:4" x14ac:dyDescent="0.25">
      <c r="A25" s="80" t="s">
        <v>29</v>
      </c>
      <c r="B25" s="81" t="s">
        <v>74</v>
      </c>
    </row>
    <row r="26" spans="1:4" x14ac:dyDescent="0.25">
      <c r="A26" s="80"/>
      <c r="B26" s="81" t="s">
        <v>44</v>
      </c>
    </row>
    <row r="27" spans="1:4" x14ac:dyDescent="0.25">
      <c r="A27" s="82" t="s">
        <v>67</v>
      </c>
      <c r="B27" s="81" t="s">
        <v>74</v>
      </c>
    </row>
    <row r="28" spans="1:4" x14ac:dyDescent="0.25">
      <c r="A28" s="82"/>
      <c r="B28" s="81" t="s">
        <v>44</v>
      </c>
    </row>
    <row r="29" spans="1:4" x14ac:dyDescent="0.25">
      <c r="A29" s="82" t="s">
        <v>66</v>
      </c>
      <c r="B29" s="81" t="s">
        <v>74</v>
      </c>
    </row>
    <row r="30" spans="1:4" x14ac:dyDescent="0.25">
      <c r="A30" s="82"/>
      <c r="B30" s="81" t="s">
        <v>44</v>
      </c>
    </row>
    <row r="31" spans="1:4" x14ac:dyDescent="0.25">
      <c r="A31" s="80" t="s">
        <v>30</v>
      </c>
      <c r="B31" s="81" t="s">
        <v>74</v>
      </c>
      <c r="D31" s="79">
        <v>796</v>
      </c>
    </row>
    <row r="32" spans="1:4" x14ac:dyDescent="0.25">
      <c r="A32" s="80"/>
      <c r="B32" s="81" t="s">
        <v>44</v>
      </c>
    </row>
    <row r="33" spans="1:5" x14ac:dyDescent="0.25">
      <c r="A33" s="80" t="s">
        <v>15</v>
      </c>
      <c r="B33" s="81" t="s">
        <v>74</v>
      </c>
      <c r="D33" s="79">
        <v>803</v>
      </c>
      <c r="E33" s="79">
        <v>807</v>
      </c>
    </row>
    <row r="34" spans="1:5" x14ac:dyDescent="0.25">
      <c r="A34" s="80"/>
      <c r="B34" s="81" t="s">
        <v>44</v>
      </c>
      <c r="C34" s="88">
        <v>411</v>
      </c>
      <c r="D34" s="79">
        <v>755</v>
      </c>
      <c r="E34" s="79">
        <v>758</v>
      </c>
    </row>
    <row r="35" spans="1:5" x14ac:dyDescent="0.25">
      <c r="A35" s="80" t="s">
        <v>31</v>
      </c>
      <c r="B35" s="81" t="s">
        <v>74</v>
      </c>
      <c r="C35" s="79">
        <v>734</v>
      </c>
      <c r="E35" s="79">
        <v>757</v>
      </c>
    </row>
    <row r="36" spans="1:5" x14ac:dyDescent="0.25">
      <c r="A36" s="80"/>
      <c r="B36" s="81" t="s">
        <v>44</v>
      </c>
      <c r="C36" s="79">
        <v>703</v>
      </c>
      <c r="E36" s="79">
        <v>722</v>
      </c>
    </row>
    <row r="37" spans="1:5" x14ac:dyDescent="0.25">
      <c r="A37" s="80" t="s">
        <v>6</v>
      </c>
      <c r="B37" s="81" t="s">
        <v>74</v>
      </c>
    </row>
    <row r="38" spans="1:5" x14ac:dyDescent="0.25">
      <c r="A38" s="80"/>
      <c r="B38" s="81" t="s">
        <v>44</v>
      </c>
      <c r="C38" s="79">
        <v>717</v>
      </c>
    </row>
    <row r="39" spans="1:5" x14ac:dyDescent="0.25">
      <c r="A39" s="83" t="s">
        <v>12</v>
      </c>
      <c r="B39" s="81" t="s">
        <v>74</v>
      </c>
    </row>
    <row r="40" spans="1:5" x14ac:dyDescent="0.25">
      <c r="A40" s="83"/>
      <c r="B40" s="81" t="s">
        <v>44</v>
      </c>
      <c r="C40" s="79">
        <v>580</v>
      </c>
    </row>
    <row r="41" spans="1:5" x14ac:dyDescent="0.25">
      <c r="A41" s="83" t="s">
        <v>8</v>
      </c>
      <c r="B41" s="81" t="s">
        <v>74</v>
      </c>
      <c r="D41" s="79">
        <v>776</v>
      </c>
    </row>
    <row r="42" spans="1:5" x14ac:dyDescent="0.25">
      <c r="A42" s="83"/>
      <c r="B42" s="81" t="s">
        <v>44</v>
      </c>
      <c r="C42" s="79">
        <v>619</v>
      </c>
      <c r="D42" s="79">
        <v>699</v>
      </c>
      <c r="E42" s="79">
        <v>691</v>
      </c>
    </row>
    <row r="43" spans="1:5" x14ac:dyDescent="0.25">
      <c r="A43" s="83" t="s">
        <v>16</v>
      </c>
      <c r="B43" s="81" t="s">
        <v>74</v>
      </c>
    </row>
    <row r="44" spans="1:5" x14ac:dyDescent="0.25">
      <c r="A44" s="83"/>
      <c r="B44" s="81" t="s">
        <v>44</v>
      </c>
    </row>
    <row r="45" spans="1:5" x14ac:dyDescent="0.25">
      <c r="A45" s="83" t="s">
        <v>9</v>
      </c>
      <c r="B45" s="81" t="s">
        <v>74</v>
      </c>
    </row>
    <row r="46" spans="1:5" x14ac:dyDescent="0.25">
      <c r="A46" s="83"/>
      <c r="B46" s="81" t="s">
        <v>44</v>
      </c>
    </row>
    <row r="47" spans="1:5" x14ac:dyDescent="0.25">
      <c r="A47" s="83" t="s">
        <v>49</v>
      </c>
      <c r="B47" s="81" t="s">
        <v>74</v>
      </c>
    </row>
    <row r="48" spans="1:5" x14ac:dyDescent="0.25">
      <c r="A48" s="83"/>
      <c r="B48" s="81" t="s">
        <v>44</v>
      </c>
      <c r="C48" s="79">
        <v>564</v>
      </c>
    </row>
    <row r="49" spans="1:5" x14ac:dyDescent="0.25">
      <c r="A49" s="83" t="s">
        <v>33</v>
      </c>
      <c r="B49" s="81" t="s">
        <v>74</v>
      </c>
    </row>
    <row r="50" spans="1:5" x14ac:dyDescent="0.25">
      <c r="A50" s="83"/>
      <c r="B50" s="81" t="s">
        <v>44</v>
      </c>
    </row>
    <row r="51" spans="1:5" x14ac:dyDescent="0.25">
      <c r="A51" s="84" t="s">
        <v>3</v>
      </c>
      <c r="B51" s="81" t="s">
        <v>74</v>
      </c>
      <c r="C51" s="79">
        <v>869</v>
      </c>
      <c r="D51" s="79">
        <v>892</v>
      </c>
      <c r="E51" s="79">
        <v>879</v>
      </c>
    </row>
    <row r="52" spans="1:5" x14ac:dyDescent="0.25">
      <c r="A52" s="84"/>
      <c r="B52" s="81" t="s">
        <v>44</v>
      </c>
      <c r="C52" s="79">
        <v>862</v>
      </c>
      <c r="D52" s="79">
        <v>879</v>
      </c>
      <c r="E52" s="79">
        <v>858</v>
      </c>
    </row>
    <row r="53" spans="1:5" x14ac:dyDescent="0.25">
      <c r="A53" s="83" t="s">
        <v>34</v>
      </c>
      <c r="B53" s="81" t="s">
        <v>74</v>
      </c>
    </row>
    <row r="54" spans="1:5" x14ac:dyDescent="0.25">
      <c r="A54" s="83"/>
      <c r="B54" s="81" t="s">
        <v>44</v>
      </c>
      <c r="C54" s="79">
        <v>846</v>
      </c>
    </row>
    <row r="55" spans="1:5" x14ac:dyDescent="0.25">
      <c r="A55" s="83" t="s">
        <v>35</v>
      </c>
      <c r="B55" s="81" t="s">
        <v>74</v>
      </c>
      <c r="C55" s="79">
        <v>854</v>
      </c>
      <c r="E55" s="79">
        <v>846</v>
      </c>
    </row>
    <row r="56" spans="1:5" x14ac:dyDescent="0.25">
      <c r="A56" s="83"/>
      <c r="B56" s="81" t="s">
        <v>44</v>
      </c>
      <c r="C56" s="79">
        <v>854</v>
      </c>
      <c r="E56" s="79">
        <v>824</v>
      </c>
    </row>
    <row r="57" spans="1:5" x14ac:dyDescent="0.25">
      <c r="A57" s="83" t="s">
        <v>36</v>
      </c>
      <c r="B57" s="81" t="s">
        <v>74</v>
      </c>
    </row>
    <row r="58" spans="1:5" x14ac:dyDescent="0.25">
      <c r="A58" s="83"/>
      <c r="B58" s="81" t="s">
        <v>44</v>
      </c>
    </row>
    <row r="59" spans="1:5" x14ac:dyDescent="0.25">
      <c r="A59" s="83" t="s">
        <v>37</v>
      </c>
      <c r="B59" s="81" t="s">
        <v>74</v>
      </c>
      <c r="C59" s="79">
        <v>854</v>
      </c>
      <c r="D59" s="79">
        <v>845</v>
      </c>
    </row>
    <row r="60" spans="1:5" x14ac:dyDescent="0.25">
      <c r="A60" s="83"/>
      <c r="B60" s="81" t="s">
        <v>44</v>
      </c>
      <c r="C60" s="79">
        <v>828</v>
      </c>
      <c r="D60" s="79">
        <v>828</v>
      </c>
    </row>
    <row r="61" spans="1:5" x14ac:dyDescent="0.25">
      <c r="A61" s="83" t="s">
        <v>47</v>
      </c>
      <c r="B61" s="81" t="s">
        <v>74</v>
      </c>
    </row>
    <row r="62" spans="1:5" x14ac:dyDescent="0.25">
      <c r="A62" s="83"/>
      <c r="B62" s="81" t="s">
        <v>44</v>
      </c>
    </row>
    <row r="63" spans="1:5" x14ac:dyDescent="0.25">
      <c r="A63" s="83" t="s">
        <v>42</v>
      </c>
      <c r="B63" s="81" t="s">
        <v>74</v>
      </c>
      <c r="D63" s="79">
        <v>760</v>
      </c>
    </row>
    <row r="64" spans="1:5" x14ac:dyDescent="0.25">
      <c r="A64" s="83"/>
      <c r="B64" s="81" t="s">
        <v>44</v>
      </c>
      <c r="D64" s="79">
        <v>755</v>
      </c>
    </row>
    <row r="65" spans="1:5" x14ac:dyDescent="0.25">
      <c r="A65" s="83" t="s">
        <v>43</v>
      </c>
      <c r="B65" s="81" t="s">
        <v>74</v>
      </c>
    </row>
    <row r="66" spans="1:5" x14ac:dyDescent="0.25">
      <c r="A66" s="83"/>
      <c r="B66" s="81" t="s">
        <v>44</v>
      </c>
      <c r="D66" s="79">
        <v>724</v>
      </c>
    </row>
    <row r="67" spans="1:5" x14ac:dyDescent="0.25">
      <c r="A67" s="83" t="s">
        <v>14</v>
      </c>
      <c r="B67" s="81" t="s">
        <v>74</v>
      </c>
    </row>
    <row r="68" spans="1:5" x14ac:dyDescent="0.25">
      <c r="A68" s="83"/>
      <c r="B68" s="81" t="s">
        <v>44</v>
      </c>
      <c r="E68" s="79">
        <v>637</v>
      </c>
    </row>
    <row r="69" spans="1:5" x14ac:dyDescent="0.25">
      <c r="A69" s="83" t="s">
        <v>11</v>
      </c>
      <c r="B69" s="81" t="s">
        <v>74</v>
      </c>
      <c r="E69" s="79">
        <v>747</v>
      </c>
    </row>
    <row r="70" spans="1:5" x14ac:dyDescent="0.25">
      <c r="A70" s="83"/>
      <c r="B70" s="81" t="s">
        <v>44</v>
      </c>
      <c r="C70" s="79">
        <v>746</v>
      </c>
      <c r="E70" s="79">
        <v>745</v>
      </c>
    </row>
    <row r="71" spans="1:5" x14ac:dyDescent="0.25">
      <c r="A71" s="83" t="s">
        <v>38</v>
      </c>
      <c r="B71" s="81" t="s">
        <v>74</v>
      </c>
    </row>
    <row r="72" spans="1:5" x14ac:dyDescent="0.25">
      <c r="A72" s="83"/>
      <c r="B72" s="81" t="s">
        <v>44</v>
      </c>
      <c r="E72" s="79">
        <v>637</v>
      </c>
    </row>
    <row r="73" spans="1:5" x14ac:dyDescent="0.25">
      <c r="A73" s="83" t="s">
        <v>10</v>
      </c>
      <c r="B73" s="81" t="s">
        <v>74</v>
      </c>
      <c r="E73" s="79">
        <v>747</v>
      </c>
    </row>
    <row r="74" spans="1:5" x14ac:dyDescent="0.25">
      <c r="A74" s="83"/>
      <c r="B74" s="81" t="s">
        <v>44</v>
      </c>
      <c r="C74" s="79">
        <v>746</v>
      </c>
      <c r="E74" s="79">
        <v>745</v>
      </c>
    </row>
    <row r="75" spans="1:5" x14ac:dyDescent="0.25">
      <c r="A75" s="85" t="s">
        <v>63</v>
      </c>
      <c r="B75" s="81" t="s">
        <v>74</v>
      </c>
      <c r="E75" s="79">
        <v>637</v>
      </c>
    </row>
    <row r="76" spans="1:5" x14ac:dyDescent="0.25">
      <c r="A76" s="85"/>
      <c r="B76" s="81" t="s">
        <v>44</v>
      </c>
      <c r="E76" s="79">
        <v>598</v>
      </c>
    </row>
    <row r="77" spans="1:5" x14ac:dyDescent="0.25">
      <c r="A77" s="83" t="s">
        <v>48</v>
      </c>
      <c r="B77" s="81" t="s">
        <v>74</v>
      </c>
      <c r="C77" s="79">
        <v>746</v>
      </c>
      <c r="E77" s="79">
        <v>747</v>
      </c>
    </row>
    <row r="78" spans="1:5" x14ac:dyDescent="0.25">
      <c r="A78" s="83"/>
      <c r="B78" s="81" t="s">
        <v>44</v>
      </c>
    </row>
    <row r="79" spans="1:5" x14ac:dyDescent="0.25">
      <c r="A79" s="83" t="s">
        <v>7</v>
      </c>
      <c r="B79" s="81" t="s">
        <v>74</v>
      </c>
      <c r="D79" s="79">
        <v>668</v>
      </c>
      <c r="E79" s="79">
        <v>788</v>
      </c>
    </row>
    <row r="80" spans="1:5" x14ac:dyDescent="0.25">
      <c r="A80" s="83"/>
      <c r="B80" s="81" t="s">
        <v>44</v>
      </c>
      <c r="D80" s="79">
        <v>654</v>
      </c>
      <c r="E80" s="79">
        <v>751</v>
      </c>
    </row>
    <row r="81" spans="1:5" x14ac:dyDescent="0.25">
      <c r="A81" s="83" t="s">
        <v>5</v>
      </c>
      <c r="B81" s="81" t="s">
        <v>74</v>
      </c>
      <c r="D81" s="79">
        <v>797</v>
      </c>
      <c r="E81" s="79">
        <v>816</v>
      </c>
    </row>
    <row r="82" spans="1:5" x14ac:dyDescent="0.25">
      <c r="A82" s="83"/>
      <c r="B82" s="81" t="s">
        <v>44</v>
      </c>
      <c r="C82" s="79">
        <v>786</v>
      </c>
      <c r="D82" s="79">
        <v>781</v>
      </c>
      <c r="E82" s="79">
        <v>793</v>
      </c>
    </row>
    <row r="83" spans="1:5" x14ac:dyDescent="0.25">
      <c r="A83" s="83" t="s">
        <v>39</v>
      </c>
      <c r="B83" s="81" t="s">
        <v>74</v>
      </c>
      <c r="E83" s="79">
        <v>788</v>
      </c>
    </row>
    <row r="84" spans="1:5" x14ac:dyDescent="0.25">
      <c r="A84" s="83"/>
      <c r="B84" s="81" t="s">
        <v>44</v>
      </c>
    </row>
    <row r="85" spans="1:5" x14ac:dyDescent="0.25">
      <c r="A85" s="83" t="s">
        <v>40</v>
      </c>
      <c r="B85" s="81" t="s">
        <v>74</v>
      </c>
      <c r="E85" s="79">
        <v>816</v>
      </c>
    </row>
    <row r="86" spans="1:5" x14ac:dyDescent="0.25">
      <c r="A86" s="83"/>
      <c r="B86" s="81" t="s">
        <v>44</v>
      </c>
      <c r="E86" s="79">
        <v>756</v>
      </c>
    </row>
    <row r="87" spans="1:5" x14ac:dyDescent="0.25">
      <c r="A87" s="85" t="s">
        <v>64</v>
      </c>
      <c r="B87" s="81" t="s">
        <v>74</v>
      </c>
      <c r="E87" s="79">
        <v>788</v>
      </c>
    </row>
    <row r="88" spans="1:5" x14ac:dyDescent="0.25">
      <c r="A88" s="85"/>
      <c r="B88" s="81" t="s">
        <v>44</v>
      </c>
    </row>
    <row r="89" spans="1:5" x14ac:dyDescent="0.25">
      <c r="A89" s="85" t="s">
        <v>65</v>
      </c>
      <c r="B89" s="81" t="s">
        <v>74</v>
      </c>
      <c r="E89" s="79">
        <v>771</v>
      </c>
    </row>
    <row r="90" spans="1:5" x14ac:dyDescent="0.25">
      <c r="A90" s="86"/>
      <c r="B90" s="81" t="s">
        <v>44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AFC1-958C-4AE7-A44D-B545CDD17095}">
  <dimension ref="A1:E90"/>
  <sheetViews>
    <sheetView topLeftCell="A58" workbookViewId="0">
      <selection activeCell="Z52" sqref="Z52"/>
    </sheetView>
  </sheetViews>
  <sheetFormatPr defaultRowHeight="15" x14ac:dyDescent="0.25"/>
  <cols>
    <col min="1" max="2" width="11" style="79" customWidth="1"/>
    <col min="3" max="4" width="25" style="79" customWidth="1"/>
    <col min="5" max="5" width="28.7109375" style="79" bestFit="1" customWidth="1"/>
    <col min="6" max="13" width="25" style="79" customWidth="1"/>
    <col min="14" max="16384" width="9.140625" style="79"/>
  </cols>
  <sheetData>
    <row r="1" spans="1:5" x14ac:dyDescent="0.25">
      <c r="C1" s="79" t="s">
        <v>73</v>
      </c>
    </row>
    <row r="2" spans="1:5" x14ac:dyDescent="0.25">
      <c r="C2" s="79" t="s">
        <v>91</v>
      </c>
      <c r="D2" s="79" t="s">
        <v>92</v>
      </c>
      <c r="E2" s="79" t="s">
        <v>93</v>
      </c>
    </row>
    <row r="3" spans="1:5" x14ac:dyDescent="0.25">
      <c r="A3" s="80" t="s">
        <v>25</v>
      </c>
      <c r="B3" s="81" t="s">
        <v>74</v>
      </c>
      <c r="D3" s="79">
        <v>731</v>
      </c>
    </row>
    <row r="4" spans="1:5" x14ac:dyDescent="0.25">
      <c r="A4" s="80"/>
      <c r="B4" s="81" t="s">
        <v>44</v>
      </c>
    </row>
    <row r="5" spans="1:5" x14ac:dyDescent="0.25">
      <c r="A5" s="80" t="s">
        <v>13</v>
      </c>
      <c r="B5" s="81" t="s">
        <v>74</v>
      </c>
    </row>
    <row r="6" spans="1:5" x14ac:dyDescent="0.25">
      <c r="A6" s="80"/>
      <c r="B6" s="81" t="s">
        <v>44</v>
      </c>
      <c r="D6" s="79">
        <v>608</v>
      </c>
    </row>
    <row r="7" spans="1:5" x14ac:dyDescent="0.25">
      <c r="A7" s="80" t="s">
        <v>24</v>
      </c>
      <c r="B7" s="81" t="s">
        <v>74</v>
      </c>
    </row>
    <row r="8" spans="1:5" x14ac:dyDescent="0.25">
      <c r="A8" s="80"/>
      <c r="B8" s="81" t="s">
        <v>44</v>
      </c>
    </row>
    <row r="9" spans="1:5" x14ac:dyDescent="0.25">
      <c r="A9" s="80" t="s">
        <v>27</v>
      </c>
      <c r="B9" s="81" t="s">
        <v>74</v>
      </c>
    </row>
    <row r="10" spans="1:5" x14ac:dyDescent="0.25">
      <c r="A10" s="80"/>
      <c r="B10" s="81" t="s">
        <v>44</v>
      </c>
    </row>
    <row r="11" spans="1:5" x14ac:dyDescent="0.25">
      <c r="A11" s="80" t="s">
        <v>26</v>
      </c>
      <c r="B11" s="81" t="s">
        <v>74</v>
      </c>
    </row>
    <row r="12" spans="1:5" x14ac:dyDescent="0.25">
      <c r="A12" s="80"/>
      <c r="B12" s="81" t="s">
        <v>44</v>
      </c>
    </row>
    <row r="13" spans="1:5" x14ac:dyDescent="0.25">
      <c r="A13" s="80" t="s">
        <v>32</v>
      </c>
      <c r="B13" s="81" t="s">
        <v>74</v>
      </c>
    </row>
    <row r="14" spans="1:5" x14ac:dyDescent="0.25">
      <c r="A14" s="80"/>
      <c r="B14" s="81" t="s">
        <v>44</v>
      </c>
    </row>
    <row r="15" spans="1:5" x14ac:dyDescent="0.25">
      <c r="A15" s="80" t="s">
        <v>4</v>
      </c>
      <c r="B15" s="81" t="s">
        <v>74</v>
      </c>
    </row>
    <row r="16" spans="1:5" x14ac:dyDescent="0.25">
      <c r="A16" s="80"/>
      <c r="B16" s="81" t="s">
        <v>44</v>
      </c>
    </row>
    <row r="17" spans="1:3" x14ac:dyDescent="0.25">
      <c r="A17" s="82" t="s">
        <v>52</v>
      </c>
      <c r="B17" s="81" t="s">
        <v>74</v>
      </c>
    </row>
    <row r="18" spans="1:3" x14ac:dyDescent="0.25">
      <c r="A18" s="82"/>
      <c r="B18" s="81" t="s">
        <v>44</v>
      </c>
    </row>
    <row r="19" spans="1:3" x14ac:dyDescent="0.25">
      <c r="A19" s="82" t="s">
        <v>50</v>
      </c>
      <c r="B19" s="81" t="s">
        <v>74</v>
      </c>
    </row>
    <row r="20" spans="1:3" x14ac:dyDescent="0.25">
      <c r="A20" s="82"/>
      <c r="B20" s="81" t="s">
        <v>44</v>
      </c>
    </row>
    <row r="21" spans="1:3" x14ac:dyDescent="0.25">
      <c r="A21" s="82" t="s">
        <v>51</v>
      </c>
      <c r="B21" s="81" t="s">
        <v>74</v>
      </c>
    </row>
    <row r="22" spans="1:3" x14ac:dyDescent="0.25">
      <c r="A22" s="82"/>
      <c r="B22" s="81" t="s">
        <v>44</v>
      </c>
    </row>
    <row r="23" spans="1:3" x14ac:dyDescent="0.25">
      <c r="A23" s="80" t="s">
        <v>28</v>
      </c>
      <c r="B23" s="81" t="s">
        <v>74</v>
      </c>
    </row>
    <row r="24" spans="1:3" x14ac:dyDescent="0.25">
      <c r="A24" s="80"/>
      <c r="B24" s="81" t="s">
        <v>44</v>
      </c>
    </row>
    <row r="25" spans="1:3" x14ac:dyDescent="0.25">
      <c r="A25" s="80" t="s">
        <v>29</v>
      </c>
      <c r="B25" s="81" t="s">
        <v>74</v>
      </c>
    </row>
    <row r="26" spans="1:3" x14ac:dyDescent="0.25">
      <c r="A26" s="80"/>
      <c r="B26" s="81" t="s">
        <v>44</v>
      </c>
    </row>
    <row r="27" spans="1:3" x14ac:dyDescent="0.25">
      <c r="A27" s="82" t="s">
        <v>67</v>
      </c>
      <c r="B27" s="81" t="s">
        <v>74</v>
      </c>
    </row>
    <row r="28" spans="1:3" x14ac:dyDescent="0.25">
      <c r="A28" s="82"/>
      <c r="B28" s="81" t="s">
        <v>44</v>
      </c>
    </row>
    <row r="29" spans="1:3" x14ac:dyDescent="0.25">
      <c r="A29" s="82" t="s">
        <v>66</v>
      </c>
      <c r="B29" s="81" t="s">
        <v>74</v>
      </c>
    </row>
    <row r="30" spans="1:3" x14ac:dyDescent="0.25">
      <c r="A30" s="82"/>
      <c r="B30" s="81" t="s">
        <v>44</v>
      </c>
      <c r="C30" s="79">
        <v>490</v>
      </c>
    </row>
    <row r="31" spans="1:3" x14ac:dyDescent="0.25">
      <c r="A31" s="80" t="s">
        <v>30</v>
      </c>
      <c r="B31" s="81" t="s">
        <v>74</v>
      </c>
    </row>
    <row r="32" spans="1:3" x14ac:dyDescent="0.25">
      <c r="A32" s="80"/>
      <c r="B32" s="81" t="s">
        <v>44</v>
      </c>
    </row>
    <row r="33" spans="1:5" x14ac:dyDescent="0.25">
      <c r="A33" s="80" t="s">
        <v>15</v>
      </c>
      <c r="B33" s="81" t="s">
        <v>74</v>
      </c>
      <c r="D33" s="79">
        <v>764</v>
      </c>
      <c r="E33" s="79">
        <v>842</v>
      </c>
    </row>
    <row r="34" spans="1:5" x14ac:dyDescent="0.25">
      <c r="A34" s="80"/>
      <c r="B34" s="81" t="s">
        <v>44</v>
      </c>
      <c r="D34" s="79">
        <v>760</v>
      </c>
      <c r="E34" s="79">
        <v>782</v>
      </c>
    </row>
    <row r="35" spans="1:5" x14ac:dyDescent="0.25">
      <c r="A35" s="80" t="s">
        <v>31</v>
      </c>
      <c r="B35" s="81" t="s">
        <v>74</v>
      </c>
    </row>
    <row r="36" spans="1:5" x14ac:dyDescent="0.25">
      <c r="A36" s="80"/>
      <c r="B36" s="81" t="s">
        <v>44</v>
      </c>
      <c r="E36" s="79">
        <v>813</v>
      </c>
    </row>
    <row r="37" spans="1:5" x14ac:dyDescent="0.25">
      <c r="A37" s="80" t="s">
        <v>6</v>
      </c>
      <c r="B37" s="81" t="s">
        <v>74</v>
      </c>
    </row>
    <row r="38" spans="1:5" x14ac:dyDescent="0.25">
      <c r="A38" s="80"/>
      <c r="B38" s="81" t="s">
        <v>44</v>
      </c>
    </row>
    <row r="39" spans="1:5" x14ac:dyDescent="0.25">
      <c r="A39" s="83" t="s">
        <v>12</v>
      </c>
      <c r="B39" s="81" t="s">
        <v>74</v>
      </c>
    </row>
    <row r="40" spans="1:5" x14ac:dyDescent="0.25">
      <c r="A40" s="83"/>
      <c r="B40" s="81" t="s">
        <v>44</v>
      </c>
    </row>
    <row r="41" spans="1:5" x14ac:dyDescent="0.25">
      <c r="A41" s="83" t="s">
        <v>8</v>
      </c>
      <c r="B41" s="81" t="s">
        <v>74</v>
      </c>
      <c r="D41" s="79">
        <v>816</v>
      </c>
    </row>
    <row r="42" spans="1:5" x14ac:dyDescent="0.25">
      <c r="A42" s="83"/>
      <c r="B42" s="81" t="s">
        <v>44</v>
      </c>
      <c r="D42" s="79">
        <v>692</v>
      </c>
    </row>
    <row r="43" spans="1:5" x14ac:dyDescent="0.25">
      <c r="A43" s="83" t="s">
        <v>16</v>
      </c>
      <c r="B43" s="81" t="s">
        <v>74</v>
      </c>
    </row>
    <row r="44" spans="1:5" x14ac:dyDescent="0.25">
      <c r="A44" s="83"/>
      <c r="B44" s="81" t="s">
        <v>44</v>
      </c>
    </row>
    <row r="45" spans="1:5" x14ac:dyDescent="0.25">
      <c r="A45" s="83" t="s">
        <v>9</v>
      </c>
      <c r="B45" s="81" t="s">
        <v>74</v>
      </c>
    </row>
    <row r="46" spans="1:5" x14ac:dyDescent="0.25">
      <c r="A46" s="83"/>
      <c r="B46" s="81" t="s">
        <v>44</v>
      </c>
    </row>
    <row r="47" spans="1:5" x14ac:dyDescent="0.25">
      <c r="A47" s="83" t="s">
        <v>49</v>
      </c>
      <c r="B47" s="81" t="s">
        <v>74</v>
      </c>
      <c r="C47" s="79">
        <v>679</v>
      </c>
    </row>
    <row r="48" spans="1:5" x14ac:dyDescent="0.25">
      <c r="A48" s="83"/>
      <c r="B48" s="81" t="s">
        <v>44</v>
      </c>
      <c r="C48" s="79">
        <v>633</v>
      </c>
    </row>
    <row r="49" spans="1:5" x14ac:dyDescent="0.25">
      <c r="A49" s="83" t="s">
        <v>33</v>
      </c>
      <c r="B49" s="81" t="s">
        <v>74</v>
      </c>
    </row>
    <row r="50" spans="1:5" x14ac:dyDescent="0.25">
      <c r="A50" s="83"/>
      <c r="B50" s="81" t="s">
        <v>44</v>
      </c>
    </row>
    <row r="51" spans="1:5" x14ac:dyDescent="0.25">
      <c r="A51" s="84" t="s">
        <v>3</v>
      </c>
      <c r="B51" s="81" t="s">
        <v>74</v>
      </c>
      <c r="C51" s="79">
        <v>877</v>
      </c>
      <c r="D51" s="79">
        <v>859</v>
      </c>
      <c r="E51" s="79">
        <v>853</v>
      </c>
    </row>
    <row r="52" spans="1:5" x14ac:dyDescent="0.25">
      <c r="A52" s="84"/>
      <c r="B52" s="81" t="s">
        <v>44</v>
      </c>
      <c r="C52" s="79">
        <v>873</v>
      </c>
      <c r="D52" s="79">
        <v>837</v>
      </c>
      <c r="E52" s="79">
        <v>838</v>
      </c>
    </row>
    <row r="53" spans="1:5" x14ac:dyDescent="0.25">
      <c r="A53" s="83" t="s">
        <v>34</v>
      </c>
      <c r="B53" s="81" t="s">
        <v>74</v>
      </c>
    </row>
    <row r="54" spans="1:5" x14ac:dyDescent="0.25">
      <c r="A54" s="83"/>
      <c r="B54" s="81" t="s">
        <v>44</v>
      </c>
    </row>
    <row r="55" spans="1:5" x14ac:dyDescent="0.25">
      <c r="A55" s="83" t="s">
        <v>35</v>
      </c>
      <c r="B55" s="81" t="s">
        <v>74</v>
      </c>
    </row>
    <row r="56" spans="1:5" x14ac:dyDescent="0.25">
      <c r="A56" s="83"/>
      <c r="B56" s="81" t="s">
        <v>44</v>
      </c>
      <c r="C56" s="79">
        <v>849</v>
      </c>
    </row>
    <row r="57" spans="1:5" x14ac:dyDescent="0.25">
      <c r="A57" s="83" t="s">
        <v>36</v>
      </c>
      <c r="B57" s="81" t="s">
        <v>74</v>
      </c>
    </row>
    <row r="58" spans="1:5" x14ac:dyDescent="0.25">
      <c r="A58" s="83"/>
      <c r="B58" s="81" t="s">
        <v>44</v>
      </c>
    </row>
    <row r="59" spans="1:5" x14ac:dyDescent="0.25">
      <c r="A59" s="83" t="s">
        <v>37</v>
      </c>
      <c r="B59" s="81" t="s">
        <v>74</v>
      </c>
      <c r="C59" s="79">
        <v>877</v>
      </c>
      <c r="D59" s="79">
        <v>859</v>
      </c>
    </row>
    <row r="60" spans="1:5" x14ac:dyDescent="0.25">
      <c r="A60" s="83"/>
      <c r="B60" s="81" t="s">
        <v>44</v>
      </c>
      <c r="C60" s="79">
        <v>782</v>
      </c>
      <c r="D60" s="79">
        <v>825</v>
      </c>
    </row>
    <row r="61" spans="1:5" x14ac:dyDescent="0.25">
      <c r="A61" s="83" t="s">
        <v>47</v>
      </c>
      <c r="B61" s="81" t="s">
        <v>74</v>
      </c>
    </row>
    <row r="62" spans="1:5" x14ac:dyDescent="0.25">
      <c r="A62" s="83"/>
      <c r="B62" s="81" t="s">
        <v>44</v>
      </c>
    </row>
    <row r="63" spans="1:5" x14ac:dyDescent="0.25">
      <c r="A63" s="83" t="s">
        <v>42</v>
      </c>
      <c r="B63" s="81" t="s">
        <v>74</v>
      </c>
      <c r="D63" s="79">
        <v>734</v>
      </c>
    </row>
    <row r="64" spans="1:5" x14ac:dyDescent="0.25">
      <c r="A64" s="83"/>
      <c r="B64" s="81" t="s">
        <v>44</v>
      </c>
      <c r="D64" s="79">
        <v>731</v>
      </c>
    </row>
    <row r="65" spans="1:5" x14ac:dyDescent="0.25">
      <c r="A65" s="83" t="s">
        <v>43</v>
      </c>
      <c r="B65" s="81" t="s">
        <v>74</v>
      </c>
      <c r="E65" s="79">
        <v>811</v>
      </c>
    </row>
    <row r="66" spans="1:5" x14ac:dyDescent="0.25">
      <c r="A66" s="83"/>
      <c r="B66" s="81" t="s">
        <v>44</v>
      </c>
      <c r="E66" s="79">
        <v>793</v>
      </c>
    </row>
    <row r="67" spans="1:5" x14ac:dyDescent="0.25">
      <c r="A67" s="83" t="s">
        <v>14</v>
      </c>
      <c r="B67" s="81" t="s">
        <v>74</v>
      </c>
    </row>
    <row r="68" spans="1:5" x14ac:dyDescent="0.25">
      <c r="A68" s="83"/>
      <c r="B68" s="81" t="s">
        <v>44</v>
      </c>
    </row>
    <row r="69" spans="1:5" x14ac:dyDescent="0.25">
      <c r="A69" s="83" t="s">
        <v>11</v>
      </c>
      <c r="B69" s="81" t="s">
        <v>74</v>
      </c>
      <c r="E69" s="79">
        <v>777</v>
      </c>
    </row>
    <row r="70" spans="1:5" x14ac:dyDescent="0.25">
      <c r="A70" s="83"/>
      <c r="B70" s="81" t="s">
        <v>44</v>
      </c>
      <c r="C70" s="79">
        <v>716</v>
      </c>
      <c r="E70" s="79">
        <v>767</v>
      </c>
    </row>
    <row r="71" spans="1:5" x14ac:dyDescent="0.25">
      <c r="A71" s="83" t="s">
        <v>38</v>
      </c>
      <c r="B71" s="81" t="s">
        <v>74</v>
      </c>
    </row>
    <row r="72" spans="1:5" x14ac:dyDescent="0.25">
      <c r="A72" s="83"/>
      <c r="B72" s="81" t="s">
        <v>44</v>
      </c>
    </row>
    <row r="73" spans="1:5" x14ac:dyDescent="0.25">
      <c r="A73" s="83" t="s">
        <v>10</v>
      </c>
      <c r="B73" s="81" t="s">
        <v>74</v>
      </c>
    </row>
    <row r="74" spans="1:5" x14ac:dyDescent="0.25">
      <c r="A74" s="83"/>
      <c r="B74" s="81" t="s">
        <v>44</v>
      </c>
    </row>
    <row r="75" spans="1:5" x14ac:dyDescent="0.25">
      <c r="A75" s="85" t="s">
        <v>63</v>
      </c>
      <c r="B75" s="81" t="s">
        <v>74</v>
      </c>
    </row>
    <row r="76" spans="1:5" x14ac:dyDescent="0.25">
      <c r="A76" s="85"/>
      <c r="B76" s="81" t="s">
        <v>44</v>
      </c>
    </row>
    <row r="77" spans="1:5" x14ac:dyDescent="0.25">
      <c r="A77" s="83" t="s">
        <v>48</v>
      </c>
      <c r="B77" s="81" t="s">
        <v>74</v>
      </c>
    </row>
    <row r="78" spans="1:5" x14ac:dyDescent="0.25">
      <c r="A78" s="83"/>
      <c r="B78" s="81" t="s">
        <v>44</v>
      </c>
    </row>
    <row r="79" spans="1:5" x14ac:dyDescent="0.25">
      <c r="A79" s="83" t="s">
        <v>7</v>
      </c>
      <c r="B79" s="81" t="s">
        <v>74</v>
      </c>
    </row>
    <row r="80" spans="1:5" x14ac:dyDescent="0.25">
      <c r="A80" s="83"/>
      <c r="B80" s="81" t="s">
        <v>44</v>
      </c>
    </row>
    <row r="81" spans="1:4" x14ac:dyDescent="0.25">
      <c r="A81" s="83" t="s">
        <v>5</v>
      </c>
      <c r="B81" s="81" t="s">
        <v>74</v>
      </c>
      <c r="D81" s="79">
        <v>799</v>
      </c>
    </row>
    <row r="82" spans="1:4" x14ac:dyDescent="0.25">
      <c r="A82" s="83"/>
      <c r="B82" s="81" t="s">
        <v>44</v>
      </c>
      <c r="C82" s="79">
        <v>795</v>
      </c>
      <c r="D82" s="79">
        <v>787</v>
      </c>
    </row>
    <row r="83" spans="1:4" x14ac:dyDescent="0.25">
      <c r="A83" s="83" t="s">
        <v>39</v>
      </c>
      <c r="B83" s="81" t="s">
        <v>74</v>
      </c>
    </row>
    <row r="84" spans="1:4" x14ac:dyDescent="0.25">
      <c r="A84" s="83"/>
      <c r="B84" s="81" t="s">
        <v>44</v>
      </c>
    </row>
    <row r="85" spans="1:4" x14ac:dyDescent="0.25">
      <c r="A85" s="83" t="s">
        <v>40</v>
      </c>
      <c r="B85" s="81" t="s">
        <v>74</v>
      </c>
      <c r="D85" s="79">
        <v>718</v>
      </c>
    </row>
    <row r="86" spans="1:4" x14ac:dyDescent="0.25">
      <c r="A86" s="83"/>
      <c r="B86" s="81" t="s">
        <v>44</v>
      </c>
      <c r="D86" s="79">
        <v>712</v>
      </c>
    </row>
    <row r="87" spans="1:4" x14ac:dyDescent="0.25">
      <c r="A87" s="85" t="s">
        <v>64</v>
      </c>
      <c r="B87" s="81" t="s">
        <v>74</v>
      </c>
    </row>
    <row r="88" spans="1:4" x14ac:dyDescent="0.25">
      <c r="A88" s="85"/>
      <c r="B88" s="81" t="s">
        <v>44</v>
      </c>
      <c r="D88" s="79">
        <v>691</v>
      </c>
    </row>
    <row r="89" spans="1:4" x14ac:dyDescent="0.25">
      <c r="A89" s="85" t="s">
        <v>65</v>
      </c>
      <c r="B89" s="81" t="s">
        <v>74</v>
      </c>
    </row>
    <row r="90" spans="1:4" x14ac:dyDescent="0.25">
      <c r="A90" s="86"/>
      <c r="B90" s="81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Resultatlista</vt:lpstr>
      <vt:lpstr>ev. summeringsblad</vt:lpstr>
      <vt:lpstr>Gällande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Användare</dc:creator>
  <cp:lastModifiedBy>Gunnar Persson</cp:lastModifiedBy>
  <dcterms:created xsi:type="dcterms:W3CDTF">2016-08-02T16:59:06Z</dcterms:created>
  <dcterms:modified xsi:type="dcterms:W3CDTF">2026-06-06T18:37:29Z</dcterms:modified>
</cp:coreProperties>
</file>